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3040" windowHeight="13176" activeTab="1"/>
  </bookViews>
  <sheets>
    <sheet name="Rekapitulácia stavby" sheetId="1" r:id="rId1"/>
    <sheet name="SO 01 - SO-01 Hasičská zb..." sheetId="2" r:id="rId2"/>
  </sheets>
  <definedNames>
    <definedName name="_xlnm._FilterDatabase" localSheetId="1" hidden="1">'SO 01 - SO-01 Hasičská zb...'!$C$129:$K$225</definedName>
    <definedName name="_xlnm.Print_Titles" localSheetId="0">'Rekapitulácia stavby'!$92:$92</definedName>
    <definedName name="_xlnm.Print_Titles" localSheetId="1">'SO 01 - SO-01 Hasičská zb...'!$129:$129</definedName>
    <definedName name="_xlnm.Print_Area" localSheetId="0">'Rekapitulácia stavby'!$D$4:$AO$76,'Rekapitulácia stavby'!$C$82:$AQ$96</definedName>
    <definedName name="_xlnm.Print_Area" localSheetId="1">'SO 01 - SO-01 Hasičská zb...'!$C$4:$J$76,'SO 01 - SO-01 Hasičská zb...'!$C$82:$J$111,'SO 01 - SO-01 Hasičská zb...'!$C$117:$J$225</definedName>
  </definedNames>
  <calcPr calcId="124519"/>
</workbook>
</file>

<file path=xl/calcChain.xml><?xml version="1.0" encoding="utf-8"?>
<calcChain xmlns="http://schemas.openxmlformats.org/spreadsheetml/2006/main">
  <c r="J37" i="2"/>
  <c r="J36"/>
  <c r="AY95" i="1" s="1"/>
  <c r="J35" i="2"/>
  <c r="AX95" i="1" s="1"/>
  <c r="BI225" i="2"/>
  <c r="BH225"/>
  <c r="BG225"/>
  <c r="BE225"/>
  <c r="T225"/>
  <c r="T224" s="1"/>
  <c r="T223" s="1"/>
  <c r="R225"/>
  <c r="R224" s="1"/>
  <c r="R223" s="1"/>
  <c r="P225"/>
  <c r="P224" s="1"/>
  <c r="P223" s="1"/>
  <c r="BI222"/>
  <c r="BH222"/>
  <c r="BG222"/>
  <c r="BE222"/>
  <c r="T222"/>
  <c r="T221" s="1"/>
  <c r="R222"/>
  <c r="R221" s="1"/>
  <c r="P222"/>
  <c r="P221" s="1"/>
  <c r="BI220"/>
  <c r="BH220"/>
  <c r="BG220"/>
  <c r="BE220"/>
  <c r="T220"/>
  <c r="R220"/>
  <c r="P220"/>
  <c r="BI219"/>
  <c r="BH219"/>
  <c r="BG219"/>
  <c r="BE219"/>
  <c r="T219"/>
  <c r="R219"/>
  <c r="P219"/>
  <c r="BI218"/>
  <c r="BH218"/>
  <c r="BG218"/>
  <c r="BE218"/>
  <c r="T218"/>
  <c r="R218"/>
  <c r="P218"/>
  <c r="BI217"/>
  <c r="BH217"/>
  <c r="BG217"/>
  <c r="BE217"/>
  <c r="T217"/>
  <c r="R217"/>
  <c r="P217"/>
  <c r="BI216"/>
  <c r="BH216"/>
  <c r="BG216"/>
  <c r="BE216"/>
  <c r="T216"/>
  <c r="R216"/>
  <c r="P216"/>
  <c r="BI215"/>
  <c r="BH215"/>
  <c r="BG215"/>
  <c r="BE215"/>
  <c r="T215"/>
  <c r="R215"/>
  <c r="P215"/>
  <c r="BI214"/>
  <c r="BH214"/>
  <c r="BG214"/>
  <c r="BE214"/>
  <c r="T214"/>
  <c r="R214"/>
  <c r="P214"/>
  <c r="BI213"/>
  <c r="BH213"/>
  <c r="BG213"/>
  <c r="BE213"/>
  <c r="T213"/>
  <c r="R213"/>
  <c r="P213"/>
  <c r="BI212"/>
  <c r="BH212"/>
  <c r="BG212"/>
  <c r="BE212"/>
  <c r="T212"/>
  <c r="R212"/>
  <c r="P212"/>
  <c r="BI211"/>
  <c r="BH211"/>
  <c r="BG211"/>
  <c r="BE211"/>
  <c r="T211"/>
  <c r="R211"/>
  <c r="P211"/>
  <c r="BI210"/>
  <c r="BH210"/>
  <c r="BG210"/>
  <c r="BE210"/>
  <c r="T210"/>
  <c r="R210"/>
  <c r="P210"/>
  <c r="BI209"/>
  <c r="BH209"/>
  <c r="BG209"/>
  <c r="BE209"/>
  <c r="T209"/>
  <c r="R209"/>
  <c r="P209"/>
  <c r="BI208"/>
  <c r="BH208"/>
  <c r="BG208"/>
  <c r="BE208"/>
  <c r="T208"/>
  <c r="R208"/>
  <c r="P208"/>
  <c r="BI207"/>
  <c r="BH207"/>
  <c r="BG207"/>
  <c r="BE207"/>
  <c r="T207"/>
  <c r="R207"/>
  <c r="P207"/>
  <c r="BI206"/>
  <c r="BH206"/>
  <c r="BG206"/>
  <c r="BE206"/>
  <c r="T206"/>
  <c r="R206"/>
  <c r="P206"/>
  <c r="BI205"/>
  <c r="BH205"/>
  <c r="BG205"/>
  <c r="BE205"/>
  <c r="T205"/>
  <c r="R205"/>
  <c r="P205"/>
  <c r="BI204"/>
  <c r="BH204"/>
  <c r="BG204"/>
  <c r="BE204"/>
  <c r="T204"/>
  <c r="R204"/>
  <c r="P204"/>
  <c r="BI203"/>
  <c r="BH203"/>
  <c r="BG203"/>
  <c r="BE203"/>
  <c r="T203"/>
  <c r="R203"/>
  <c r="P203"/>
  <c r="BI201"/>
  <c r="BH201"/>
  <c r="BG201"/>
  <c r="BE201"/>
  <c r="T201"/>
  <c r="R201"/>
  <c r="P201"/>
  <c r="BI200"/>
  <c r="BH200"/>
  <c r="BG200"/>
  <c r="BE200"/>
  <c r="T200"/>
  <c r="R200"/>
  <c r="P200"/>
  <c r="BI199"/>
  <c r="BH199"/>
  <c r="BG199"/>
  <c r="BE199"/>
  <c r="T199"/>
  <c r="R199"/>
  <c r="P199"/>
  <c r="BI198"/>
  <c r="BH198"/>
  <c r="BG198"/>
  <c r="BE198"/>
  <c r="T198"/>
  <c r="R198"/>
  <c r="P198"/>
  <c r="BI196"/>
  <c r="BH196"/>
  <c r="BG196"/>
  <c r="BE196"/>
  <c r="T196"/>
  <c r="R196"/>
  <c r="P196"/>
  <c r="BI195"/>
  <c r="BH195"/>
  <c r="BG195"/>
  <c r="BE195"/>
  <c r="T195"/>
  <c r="R195"/>
  <c r="P195"/>
  <c r="BI193"/>
  <c r="BH193"/>
  <c r="BG193"/>
  <c r="BE193"/>
  <c r="T193"/>
  <c r="R193"/>
  <c r="P193"/>
  <c r="BI191"/>
  <c r="BH191"/>
  <c r="BG191"/>
  <c r="BE191"/>
  <c r="T191"/>
  <c r="R191"/>
  <c r="P191"/>
  <c r="BI190"/>
  <c r="BH190"/>
  <c r="BG190"/>
  <c r="BE190"/>
  <c r="T190"/>
  <c r="R190"/>
  <c r="P190"/>
  <c r="BI188"/>
  <c r="BH188"/>
  <c r="BG188"/>
  <c r="BE188"/>
  <c r="T188"/>
  <c r="R188"/>
  <c r="P188"/>
  <c r="BI187"/>
  <c r="BH187"/>
  <c r="BG187"/>
  <c r="BE187"/>
  <c r="T187"/>
  <c r="R187"/>
  <c r="P187"/>
  <c r="BI186"/>
  <c r="BH186"/>
  <c r="BG186"/>
  <c r="BE186"/>
  <c r="T186"/>
  <c r="R186"/>
  <c r="P186"/>
  <c r="BI185"/>
  <c r="BH185"/>
  <c r="BG185"/>
  <c r="BE185"/>
  <c r="T185"/>
  <c r="R185"/>
  <c r="P185"/>
  <c r="BI182"/>
  <c r="BH182"/>
  <c r="BG182"/>
  <c r="BE182"/>
  <c r="T182"/>
  <c r="T181" s="1"/>
  <c r="R182"/>
  <c r="R181" s="1"/>
  <c r="P182"/>
  <c r="P181" s="1"/>
  <c r="BI180"/>
  <c r="BH180"/>
  <c r="BG180"/>
  <c r="BE180"/>
  <c r="T180"/>
  <c r="R180"/>
  <c r="P180"/>
  <c r="BI179"/>
  <c r="BH179"/>
  <c r="BG179"/>
  <c r="BE179"/>
  <c r="T179"/>
  <c r="R179"/>
  <c r="P179"/>
  <c r="BI178"/>
  <c r="BH178"/>
  <c r="BG178"/>
  <c r="BE178"/>
  <c r="T178"/>
  <c r="R178"/>
  <c r="P178"/>
  <c r="BI177"/>
  <c r="BH177"/>
  <c r="BG177"/>
  <c r="BE177"/>
  <c r="T177"/>
  <c r="R177"/>
  <c r="P177"/>
  <c r="BI176"/>
  <c r="BH176"/>
  <c r="BG176"/>
  <c r="BE176"/>
  <c r="T176"/>
  <c r="R176"/>
  <c r="P176"/>
  <c r="BI175"/>
  <c r="BH175"/>
  <c r="BG175"/>
  <c r="BE175"/>
  <c r="T175"/>
  <c r="R175"/>
  <c r="P175"/>
  <c r="BI174"/>
  <c r="BH174"/>
  <c r="BG174"/>
  <c r="BE174"/>
  <c r="T174"/>
  <c r="R174"/>
  <c r="P174"/>
  <c r="BI173"/>
  <c r="BH173"/>
  <c r="BG173"/>
  <c r="BE173"/>
  <c r="T173"/>
  <c r="R173"/>
  <c r="P173"/>
  <c r="BI172"/>
  <c r="BH172"/>
  <c r="BG172"/>
  <c r="BE172"/>
  <c r="T172"/>
  <c r="R172"/>
  <c r="P172"/>
  <c r="BI171"/>
  <c r="BH171"/>
  <c r="BG171"/>
  <c r="BE171"/>
  <c r="T171"/>
  <c r="R171"/>
  <c r="P171"/>
  <c r="BI170"/>
  <c r="BH170"/>
  <c r="BG170"/>
  <c r="BE170"/>
  <c r="T170"/>
  <c r="R170"/>
  <c r="P170"/>
  <c r="BI169"/>
  <c r="BH169"/>
  <c r="BG169"/>
  <c r="BE169"/>
  <c r="T169"/>
  <c r="R169"/>
  <c r="P169"/>
  <c r="BI168"/>
  <c r="BH168"/>
  <c r="BG168"/>
  <c r="BE168"/>
  <c r="T168"/>
  <c r="R168"/>
  <c r="P168"/>
  <c r="BI166"/>
  <c r="BH166"/>
  <c r="BG166"/>
  <c r="BE166"/>
  <c r="T166"/>
  <c r="R166"/>
  <c r="P166"/>
  <c r="BI165"/>
  <c r="BH165"/>
  <c r="BG165"/>
  <c r="BE165"/>
  <c r="T165"/>
  <c r="R165"/>
  <c r="P165"/>
  <c r="BI164"/>
  <c r="BH164"/>
  <c r="BG164"/>
  <c r="BE164"/>
  <c r="T164"/>
  <c r="R164"/>
  <c r="P164"/>
  <c r="BI163"/>
  <c r="BH163"/>
  <c r="BG163"/>
  <c r="BE163"/>
  <c r="T163"/>
  <c r="R163"/>
  <c r="P163"/>
  <c r="BI162"/>
  <c r="BH162"/>
  <c r="BG162"/>
  <c r="BE162"/>
  <c r="T162"/>
  <c r="R162"/>
  <c r="P162"/>
  <c r="BI161"/>
  <c r="BH161"/>
  <c r="BG161"/>
  <c r="BE161"/>
  <c r="T161"/>
  <c r="R161"/>
  <c r="P161"/>
  <c r="BI160"/>
  <c r="BH160"/>
  <c r="BG160"/>
  <c r="BE160"/>
  <c r="T160"/>
  <c r="R160"/>
  <c r="P160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8"/>
  <c r="BH148"/>
  <c r="BG148"/>
  <c r="BE148"/>
  <c r="T148"/>
  <c r="R148"/>
  <c r="P148"/>
  <c r="BI146"/>
  <c r="BH146"/>
  <c r="BG146"/>
  <c r="BE146"/>
  <c r="T146"/>
  <c r="R146"/>
  <c r="P146"/>
  <c r="BI145"/>
  <c r="BH145"/>
  <c r="BG145"/>
  <c r="BE145"/>
  <c r="T145"/>
  <c r="R145"/>
  <c r="P145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F126"/>
  <c r="F124"/>
  <c r="E122"/>
  <c r="F91"/>
  <c r="F89"/>
  <c r="E87"/>
  <c r="J24"/>
  <c r="E24"/>
  <c r="J127" s="1"/>
  <c r="J23"/>
  <c r="J21"/>
  <c r="E21"/>
  <c r="J126" s="1"/>
  <c r="J20"/>
  <c r="J124"/>
  <c r="E7"/>
  <c r="E120" s="1"/>
  <c r="L90" i="1"/>
  <c r="AM90"/>
  <c r="AM89"/>
  <c r="L89"/>
  <c r="L87"/>
  <c r="L85"/>
  <c r="L84"/>
  <c r="J225" i="2"/>
  <c r="J222"/>
  <c r="J220"/>
  <c r="BK219"/>
  <c r="BK217"/>
  <c r="BK213"/>
  <c r="J211"/>
  <c r="BK208"/>
  <c r="BK206"/>
  <c r="BK201"/>
  <c r="J200"/>
  <c r="BK198"/>
  <c r="J196"/>
  <c r="BK191"/>
  <c r="J187"/>
  <c r="J186"/>
  <c r="J182"/>
  <c r="J177"/>
  <c r="BK172"/>
  <c r="BK168"/>
  <c r="BK165"/>
  <c r="J162"/>
  <c r="J161"/>
  <c r="BK160"/>
  <c r="BK155"/>
  <c r="J151"/>
  <c r="J146"/>
  <c r="BK140"/>
  <c r="J139"/>
  <c r="J135"/>
  <c r="J134"/>
  <c r="BK133"/>
  <c r="J218"/>
  <c r="BK211"/>
  <c r="BK210"/>
  <c r="J207"/>
  <c r="J205"/>
  <c r="BK203"/>
  <c r="J199"/>
  <c r="J195"/>
  <c r="J193"/>
  <c r="BK187"/>
  <c r="J185"/>
  <c r="J180"/>
  <c r="J179"/>
  <c r="BK177"/>
  <c r="BK176"/>
  <c r="BK175"/>
  <c r="BK171"/>
  <c r="J170"/>
  <c r="BK169"/>
  <c r="J166"/>
  <c r="BK164"/>
  <c r="BK161"/>
  <c r="J159"/>
  <c r="BK158"/>
  <c r="BK156"/>
  <c r="J155"/>
  <c r="BK150"/>
  <c r="J148"/>
  <c r="BK146"/>
  <c r="J145"/>
  <c r="J143"/>
  <c r="J142"/>
  <c r="BK141"/>
  <c r="BK139"/>
  <c r="J136"/>
  <c r="BK135"/>
  <c r="BK222"/>
  <c r="J216"/>
  <c r="J215"/>
  <c r="BK214"/>
  <c r="BK212"/>
  <c r="J209"/>
  <c r="J208"/>
  <c r="BK207"/>
  <c r="J204"/>
  <c r="BK199"/>
  <c r="J198"/>
  <c r="BK195"/>
  <c r="BK193"/>
  <c r="J191"/>
  <c r="J190"/>
  <c r="BK188"/>
  <c r="BK186"/>
  <c r="BK180"/>
  <c r="BK179"/>
  <c r="BK178"/>
  <c r="J174"/>
  <c r="J173"/>
  <c r="J172"/>
  <c r="J171"/>
  <c r="BK170"/>
  <c r="J169"/>
  <c r="J168"/>
  <c r="BK166"/>
  <c r="J164"/>
  <c r="BK163"/>
  <c r="BK159"/>
  <c r="BK157"/>
  <c r="J154"/>
  <c r="J152"/>
  <c r="BK148"/>
  <c r="BK142"/>
  <c r="J140"/>
  <c r="BK138"/>
  <c r="J137"/>
  <c r="BK136"/>
  <c r="J133"/>
  <c r="AS94" i="1"/>
  <c r="BK225" i="2"/>
  <c r="BK220"/>
  <c r="J219"/>
  <c r="BK218"/>
  <c r="J217"/>
  <c r="BK216"/>
  <c r="BK215"/>
  <c r="J214"/>
  <c r="J213"/>
  <c r="J212"/>
  <c r="J210"/>
  <c r="BK209"/>
  <c r="J206"/>
  <c r="BK205"/>
  <c r="BK204"/>
  <c r="J203"/>
  <c r="J201"/>
  <c r="BK200"/>
  <c r="BK196"/>
  <c r="BK190"/>
  <c r="J188"/>
  <c r="BK185"/>
  <c r="BK182"/>
  <c r="J178"/>
  <c r="J176"/>
  <c r="J175"/>
  <c r="BK174"/>
  <c r="BK173"/>
  <c r="J165"/>
  <c r="J163"/>
  <c r="BK162"/>
  <c r="J160"/>
  <c r="J158"/>
  <c r="J157"/>
  <c r="J156"/>
  <c r="BK154"/>
  <c r="BK152"/>
  <c r="BK151"/>
  <c r="J150"/>
  <c r="BK145"/>
  <c r="BK143"/>
  <c r="J141"/>
  <c r="J138"/>
  <c r="BK137"/>
  <c r="BK134"/>
  <c r="BK153" l="1"/>
  <c r="J153" s="1"/>
  <c r="J101" s="1"/>
  <c r="T153"/>
  <c r="R184"/>
  <c r="BK132"/>
  <c r="J132" s="1"/>
  <c r="J98" s="1"/>
  <c r="P132"/>
  <c r="R132"/>
  <c r="T132"/>
  <c r="BK144"/>
  <c r="J144" s="1"/>
  <c r="J99" s="1"/>
  <c r="P144"/>
  <c r="R144"/>
  <c r="T144"/>
  <c r="BK149"/>
  <c r="J149" s="1"/>
  <c r="J100" s="1"/>
  <c r="P149"/>
  <c r="R149"/>
  <c r="T149"/>
  <c r="P153"/>
  <c r="R153"/>
  <c r="BK167"/>
  <c r="J167" s="1"/>
  <c r="J102" s="1"/>
  <c r="P167"/>
  <c r="R167"/>
  <c r="T167"/>
  <c r="BK184"/>
  <c r="J184" s="1"/>
  <c r="J105" s="1"/>
  <c r="P184"/>
  <c r="T184"/>
  <c r="BK194"/>
  <c r="J194" s="1"/>
  <c r="J106" s="1"/>
  <c r="P194"/>
  <c r="R194"/>
  <c r="T194"/>
  <c r="BK202"/>
  <c r="J202" s="1"/>
  <c r="J107" s="1"/>
  <c r="P202"/>
  <c r="R202"/>
  <c r="T202"/>
  <c r="E85"/>
  <c r="BF140"/>
  <c r="BF142"/>
  <c r="BF143"/>
  <c r="BF148"/>
  <c r="BF150"/>
  <c r="BF152"/>
  <c r="BF155"/>
  <c r="BF156"/>
  <c r="BF157"/>
  <c r="BF162"/>
  <c r="BF175"/>
  <c r="BF176"/>
  <c r="BF177"/>
  <c r="BF182"/>
  <c r="BF191"/>
  <c r="BF195"/>
  <c r="BF201"/>
  <c r="BF205"/>
  <c r="BF206"/>
  <c r="BF209"/>
  <c r="BF210"/>
  <c r="BF211"/>
  <c r="BF212"/>
  <c r="BF213"/>
  <c r="BF218"/>
  <c r="BF225"/>
  <c r="J91"/>
  <c r="BF137"/>
  <c r="BF139"/>
  <c r="BF161"/>
  <c r="BF163"/>
  <c r="BF168"/>
  <c r="BF170"/>
  <c r="BF171"/>
  <c r="BF173"/>
  <c r="BF178"/>
  <c r="BF179"/>
  <c r="BF187"/>
  <c r="BF188"/>
  <c r="BF193"/>
  <c r="BF196"/>
  <c r="BF198"/>
  <c r="BF203"/>
  <c r="BF207"/>
  <c r="BF208"/>
  <c r="BF214"/>
  <c r="BF215"/>
  <c r="BF220"/>
  <c r="BF222"/>
  <c r="BF135"/>
  <c r="BF138"/>
  <c r="BF141"/>
  <c r="BF146"/>
  <c r="BF154"/>
  <c r="BF158"/>
  <c r="BF165"/>
  <c r="BF166"/>
  <c r="BF169"/>
  <c r="BF204"/>
  <c r="BF217"/>
  <c r="J92"/>
  <c r="BF133"/>
  <c r="BF134"/>
  <c r="BF136"/>
  <c r="BF145"/>
  <c r="BF151"/>
  <c r="BF159"/>
  <c r="BF160"/>
  <c r="BF164"/>
  <c r="BF172"/>
  <c r="BF174"/>
  <c r="BF180"/>
  <c r="BF185"/>
  <c r="BF186"/>
  <c r="BF190"/>
  <c r="BF199"/>
  <c r="BF200"/>
  <c r="BF216"/>
  <c r="BF219"/>
  <c r="BK181"/>
  <c r="J181" s="1"/>
  <c r="J103" s="1"/>
  <c r="BK221"/>
  <c r="J221" s="1"/>
  <c r="J108" s="1"/>
  <c r="BK224"/>
  <c r="J224" s="1"/>
  <c r="J110" s="1"/>
  <c r="F33"/>
  <c r="AZ95" i="1" s="1"/>
  <c r="AZ94" s="1"/>
  <c r="W29" s="1"/>
  <c r="F36" i="2"/>
  <c r="BC95" i="1" s="1"/>
  <c r="BC94" s="1"/>
  <c r="AY94" s="1"/>
  <c r="J33" i="2"/>
  <c r="AV95" i="1" s="1"/>
  <c r="F35" i="2"/>
  <c r="BB95" i="1" s="1"/>
  <c r="BB94" s="1"/>
  <c r="W31" s="1"/>
  <c r="F37" i="2"/>
  <c r="BD95" i="1" s="1"/>
  <c r="BD94" s="1"/>
  <c r="W33" s="1"/>
  <c r="T183" i="2" l="1"/>
  <c r="P183"/>
  <c r="T131"/>
  <c r="T130"/>
  <c r="R131"/>
  <c r="P131"/>
  <c r="P130" s="1"/>
  <c r="AU95" i="1" s="1"/>
  <c r="AU94" s="1"/>
  <c r="R183" i="2"/>
  <c r="BK131"/>
  <c r="J131" s="1"/>
  <c r="J97" s="1"/>
  <c r="BK183"/>
  <c r="J183" s="1"/>
  <c r="J104" s="1"/>
  <c r="BK223"/>
  <c r="J223" s="1"/>
  <c r="J109" s="1"/>
  <c r="F34"/>
  <c r="BA95" i="1" s="1"/>
  <c r="BA94" s="1"/>
  <c r="W30" s="1"/>
  <c r="AV94"/>
  <c r="AK29" s="1"/>
  <c r="W32"/>
  <c r="J34" i="2"/>
  <c r="AW95" i="1" s="1"/>
  <c r="AT95" s="1"/>
  <c r="AX94"/>
  <c r="R130" i="2" l="1"/>
  <c r="BK130"/>
  <c r="J130" s="1"/>
  <c r="J96" s="1"/>
  <c r="AW94" i="1"/>
  <c r="AK30" s="1"/>
  <c r="AT94" l="1"/>
  <c r="J30" i="2"/>
  <c r="AG95" i="1" s="1"/>
  <c r="AG94" s="1"/>
  <c r="AK26" s="1"/>
  <c r="AK35" s="1"/>
  <c r="AN94" l="1"/>
  <c r="J39" i="2"/>
  <c r="AN95" i="1"/>
</calcChain>
</file>

<file path=xl/sharedStrings.xml><?xml version="1.0" encoding="utf-8"?>
<sst xmlns="http://schemas.openxmlformats.org/spreadsheetml/2006/main" count="1461" uniqueCount="459">
  <si>
    <t>Export Komplet</t>
  </si>
  <si>
    <t/>
  </si>
  <si>
    <t>2.0</t>
  </si>
  <si>
    <t>False</t>
  </si>
  <si>
    <t>{8237a177-085c-402b-ae8c-4976abd48d61}</t>
  </si>
  <si>
    <t>&gt;&gt;  skryté stĺpce  &lt;&lt;</t>
  </si>
  <si>
    <t>0,001</t>
  </si>
  <si>
    <t>20</t>
  </si>
  <si>
    <t>REKAPITULÁCIA STAVBY</t>
  </si>
  <si>
    <t>v ---  nižšie sa nachádzajú doplnkové a pomocné údaje k zostavám  --- v</t>
  </si>
  <si>
    <t>Kód:</t>
  </si>
  <si>
    <t>Stavba:</t>
  </si>
  <si>
    <t>JKSO:</t>
  </si>
  <si>
    <t>KS:</t>
  </si>
  <si>
    <t>Miesto:</t>
  </si>
  <si>
    <t xml:space="preserve"> </t>
  </si>
  <si>
    <t>Dátum:</t>
  </si>
  <si>
    <t>Objednávateľ:</t>
  </si>
  <si>
    <t>IČO:</t>
  </si>
  <si>
    <t>Obec Michalová</t>
  </si>
  <si>
    <t>IČ DPH:</t>
  </si>
  <si>
    <t>Zhotoviteľ:</t>
  </si>
  <si>
    <t>Projektant:</t>
  </si>
  <si>
    <t>True</t>
  </si>
  <si>
    <t>0,01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</si>
  <si>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</si>
  <si>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</si>
  <si>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</si>
  <si>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</si>
  <si>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</si>
  <si>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</si>
  <si>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</si>
  <si>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</si>
  <si>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</si>
  <si>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</si>
  <si>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</si>
  <si>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</si>
  <si>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</si>
  <si>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</si>
  <si>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</si>
  <si>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</si>
  <si>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</si>
  <si>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</si>
  <si>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</si>
  <si>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</si>
  <si>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</si>
  <si>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</si>
  <si>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</si>
  <si>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</si>
  <si>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</si>
  <si>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</si>
  <si>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</si>
  <si>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</si>
  <si>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</si>
  <si>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</si>
  <si>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</si>
  <si>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</si>
  <si>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</si>
  <si>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</si>
  <si>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</si>
  <si>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</si>
  <si>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</si>
  <si>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</si>
  <si>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</si>
  <si>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</si>
  <si>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</si>
  <si>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</si>
  <si>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</si>
  <si>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</si>
  <si>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</si>
  <si>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</si>
  <si>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</si>
  <si>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SO 01</t>
  </si>
  <si>
    <t>SO-01 Hasičská zbojnica</t>
  </si>
  <si>
    <t>STA</t>
  </si>
  <si>
    <t>1</t>
  </si>
  <si>
    <t>{fe69911c-22e9-48ca-b9cf-ddafee74cdc9}</t>
  </si>
  <si>
    <t>KRYCÍ LIST ROZPOČTU</t>
  </si>
  <si>
    <t>Objekt: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</si>
  <si>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</si>
  <si>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</si>
  <si>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</si>
  <si>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</si>
  <si>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</si>
  <si>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</si>
  <si>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</si>
  <si>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2 - Zakladanie</t>
  </si>
  <si>
    <t xml:space="preserve">    3 - Zvislé a kompletné konštrukcie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</si>
  <si>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</si>
  <si>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</si>
  <si>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</si>
  <si>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</si>
  <si>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711 - Izolácie proti vode a vlhkosti</t>
  </si>
  <si>
    <t xml:space="preserve">    713 - Izolácie tepelné</t>
  </si>
  <si>
    <t xml:space="preserve">    767 - Konštrukcie doplnkové kovové</t>
  </si>
  <si>
    <t xml:space="preserve">    783 - Nátery</t>
  </si>
  <si>
    <t>M - Práce a dodávky M</t>
  </si>
  <si>
    <t xml:space="preserve">    21-M - Elektromontáže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</si>
  <si>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</si>
  <si>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</si>
  <si>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</si>
  <si>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</si>
  <si>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</si>
  <si>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</si>
  <si>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</si>
  <si>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</si>
  <si>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</si>
  <si>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</si>
  <si>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</si>
  <si>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</si>
  <si>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</si>
  <si>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</si>
  <si>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</si>
  <si>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</si>
  <si>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2</t>
  </si>
  <si>
    <t>K</t>
  </si>
  <si>
    <t>130201001.S</t>
  </si>
  <si>
    <t>Výkop jamy a ryhy v obmedzenom priestore horn. tr.3 ručne</t>
  </si>
  <si>
    <t>m3</t>
  </si>
  <si>
    <t>4</t>
  </si>
  <si>
    <t>556668745</t>
  </si>
  <si>
    <t>3</t>
  </si>
  <si>
    <t>130301001.S</t>
  </si>
  <si>
    <t>Odkop zeminy v obmedzenom priestore horn. tr.4 ručne</t>
  </si>
  <si>
    <t>647428317</t>
  </si>
  <si>
    <t>5</t>
  </si>
  <si>
    <t>162501102.S</t>
  </si>
  <si>
    <t>Vodorovné premiestnenie výkopku po spevnenej ceste z horniny tr.1-4, do 100 m3 na vzdialenosť do 3000 m</t>
  </si>
  <si>
    <t>43021687</t>
  </si>
  <si>
    <t>6</t>
  </si>
  <si>
    <t>162501105.S</t>
  </si>
  <si>
    <t>Vodorovné premiestnenie výkopku po spevnenej ceste z horniny tr.1-4, do 100 m3, príplatok k cene za každých ďalšich a začatých 1000 m</t>
  </si>
  <si>
    <t>-2117676826</t>
  </si>
  <si>
    <t>8</t>
  </si>
  <si>
    <t>167101102.S</t>
  </si>
  <si>
    <t>Nakladanie neuľahnutého výkopku z hornín tr.1-4 nad 100 do 1000 m3</t>
  </si>
  <si>
    <t>1522920300</t>
  </si>
  <si>
    <t>10</t>
  </si>
  <si>
    <t>171201101.S</t>
  </si>
  <si>
    <t>Uloženie sypaniny do násypov s rozprestretím sypaniny vo vrstvách a s hrubým urovnaním nezhutnených</t>
  </si>
  <si>
    <t>506498953</t>
  </si>
  <si>
    <t>12</t>
  </si>
  <si>
    <t>171209002.S</t>
  </si>
  <si>
    <t>Poplatok za skladovanie - zemina a kamenivo (17 05) ostatné</t>
  </si>
  <si>
    <t>t</t>
  </si>
  <si>
    <t>488234163</t>
  </si>
  <si>
    <t>14</t>
  </si>
  <si>
    <t>174101102.S</t>
  </si>
  <si>
    <t>Zásyp sypaninou v uzavretých priestoroch s urovnaním povrchu zásypu</t>
  </si>
  <si>
    <t>-208315200</t>
  </si>
  <si>
    <t>16</t>
  </si>
  <si>
    <t>M</t>
  </si>
  <si>
    <t>583310004200.S</t>
  </si>
  <si>
    <t>Štrkopiesokl</t>
  </si>
  <si>
    <t>2087677233</t>
  </si>
  <si>
    <t>17</t>
  </si>
  <si>
    <t>175101202.S</t>
  </si>
  <si>
    <t>Obsyp objektov sypaninou z vhodných hornín 1 až 4 s prehodením sypaniny</t>
  </si>
  <si>
    <t>-569358223</t>
  </si>
  <si>
    <t>18</t>
  </si>
  <si>
    <t>583310001600.S</t>
  </si>
  <si>
    <t>Kamenivo ťažené hrubé frakcia 16-32 mm</t>
  </si>
  <si>
    <t>1071564359</t>
  </si>
  <si>
    <t>Zakladanie</t>
  </si>
  <si>
    <t>19</t>
  </si>
  <si>
    <t>211971121.S</t>
  </si>
  <si>
    <t>Zhotov. oplášt. výplne z geotext. v ryhe alebo v záreze pri rozvinutej šírke oplášt. od 0 do 2, 5 m</t>
  </si>
  <si>
    <t>m2</t>
  </si>
  <si>
    <t>311879400</t>
  </si>
  <si>
    <t>693110001400</t>
  </si>
  <si>
    <t xml:space="preserve">Geotextília polypropylénová Tatratex GTX N PP 500, </t>
  </si>
  <si>
    <t>1810545243</t>
  </si>
  <si>
    <t>VV</t>
  </si>
  <si>
    <t>25,3*1,1 'Prepočítané koeficientom množstva</t>
  </si>
  <si>
    <t>21</t>
  </si>
  <si>
    <t>212755115.S</t>
  </si>
  <si>
    <t>Trativod z drenážnych rúrok bez lôžka, vnútorného priem. rúrok 130 mm</t>
  </si>
  <si>
    <t>m</t>
  </si>
  <si>
    <t>-1313943460</t>
  </si>
  <si>
    <t>Zvislé a kompletné konštrukcie</t>
  </si>
  <si>
    <t>22</t>
  </si>
  <si>
    <t>310239211.S</t>
  </si>
  <si>
    <t>Zamurovanie otvoru s plochou nad 1 do 4 m2 v murive nadzákladného tehlami na maltu vápennocementovú</t>
  </si>
  <si>
    <t>2102857931</t>
  </si>
  <si>
    <t>23</t>
  </si>
  <si>
    <t>314232561.S</t>
  </si>
  <si>
    <t>Murivo komínov z tehál prierezu 150x150 mm MC 10 z tehál vápnopieskových plných dĺžky 290 mm</t>
  </si>
  <si>
    <t>634021016</t>
  </si>
  <si>
    <t>24</t>
  </si>
  <si>
    <t>31423256 R1</t>
  </si>
  <si>
    <t>Dodávka a osadenie kominovej betónovej hlavice</t>
  </si>
  <si>
    <t>kus</t>
  </si>
  <si>
    <t>104599483</t>
  </si>
  <si>
    <t>Úpravy povrchov, podlahy, osadenie</t>
  </si>
  <si>
    <t>26</t>
  </si>
  <si>
    <t>612423521.S</t>
  </si>
  <si>
    <t>Omietka rýh v stenách maltou vápennou šírky ryhy do 150 mm omietkou hladkou</t>
  </si>
  <si>
    <t>-898732340</t>
  </si>
  <si>
    <t>27</t>
  </si>
  <si>
    <t>612465111</t>
  </si>
  <si>
    <t>Príprava vnútorného podkladu stien BAUMIT, cementový Prednástrek (Baumit Vorspritzer 2 mm), ručné nanášanie</t>
  </si>
  <si>
    <t>1692681721</t>
  </si>
  <si>
    <t>25</t>
  </si>
  <si>
    <t>612460208.S</t>
  </si>
  <si>
    <t>Vnútorná omietka stien vápennocementová stierka  (jemná), hr. 5 mm</t>
  </si>
  <si>
    <t>1596135765</t>
  </si>
  <si>
    <t>28</t>
  </si>
  <si>
    <t>6124651R24</t>
  </si>
  <si>
    <t>Očistenie povrchu stien</t>
  </si>
  <si>
    <t>793763868</t>
  </si>
  <si>
    <t>29</t>
  </si>
  <si>
    <t>612465201</t>
  </si>
  <si>
    <t>Vnútorná omietka stien BAUMIT, vápennocementová, strojné nanášanie, Jadrová omietka strojová, hr. 10 mm</t>
  </si>
  <si>
    <t>-405689195</t>
  </si>
  <si>
    <t>31</t>
  </si>
  <si>
    <t>622460122.S</t>
  </si>
  <si>
    <t>Príprava vonkajšieho podkladu stien penetráciou hĺbkovou na nasiakavé podklady</t>
  </si>
  <si>
    <t>243312007</t>
  </si>
  <si>
    <t>30</t>
  </si>
  <si>
    <t>622460241.S</t>
  </si>
  <si>
    <t>Vonkajšia omietka stien vápennocementová jadrová (hrubá), hr. 10 mm</t>
  </si>
  <si>
    <t>557392935</t>
  </si>
  <si>
    <t>32</t>
  </si>
  <si>
    <t>622460244.S</t>
  </si>
  <si>
    <t>Vonkajšia omietka stien vápennocementová jadrová (hrubá), hr. 25 mm</t>
  </si>
  <si>
    <t>-649044611</t>
  </si>
  <si>
    <t>33</t>
  </si>
  <si>
    <t>622460344.S</t>
  </si>
  <si>
    <t>Vonkajšia omietka stien tepelnoizolačná, hr. 25 mm</t>
  </si>
  <si>
    <t>1487701975</t>
  </si>
  <si>
    <t>34</t>
  </si>
  <si>
    <t>622473258R</t>
  </si>
  <si>
    <t>Ochrana, čistenie saponát na čistrenie fasády</t>
  </si>
  <si>
    <t>116524100</t>
  </si>
  <si>
    <t>35</t>
  </si>
  <si>
    <t>631312661.S</t>
  </si>
  <si>
    <t>Mazanina z betónu prostého (m3) tr. C 20/25 hr.nad 50 do 80 mm</t>
  </si>
  <si>
    <t>579193998</t>
  </si>
  <si>
    <t>36</t>
  </si>
  <si>
    <t>631361821.S</t>
  </si>
  <si>
    <t>Výstuž mazanín z betónov (z kameniva) a z ľahkých betónov z betonárskej ocele B500 (10505)</t>
  </si>
  <si>
    <t>-1585951364</t>
  </si>
  <si>
    <t>37</t>
  </si>
  <si>
    <t>631571003.S</t>
  </si>
  <si>
    <t>Násyp zo štrkopiesku 0-32 (pre spevnenie podkladu)</t>
  </si>
  <si>
    <t>-1696254122</t>
  </si>
  <si>
    <t>9</t>
  </si>
  <si>
    <t>Ostatné konštrukcie a práce-búranie</t>
  </si>
  <si>
    <t>38</t>
  </si>
  <si>
    <t>962032631.S</t>
  </si>
  <si>
    <t>Búranie komínov. muriva z tehál nad strechou na akúkoľvek maltu,  -1,63300t</t>
  </si>
  <si>
    <t>-174166766</t>
  </si>
  <si>
    <t>39</t>
  </si>
  <si>
    <t>965043441.S</t>
  </si>
  <si>
    <t>Búranie podkladov pod dlažby, liatych dlažieb a mazanín,betón s poterom,teracom hr.do 150 mm,  plochy nad 4 m2 -2,20000t</t>
  </si>
  <si>
    <t>-1955068433</t>
  </si>
  <si>
    <t>40</t>
  </si>
  <si>
    <t>965082941.S</t>
  </si>
  <si>
    <t>Odstránenie násypu pod podlahami alebo na strechách, hr.nad 200 mm,  -1,40000t</t>
  </si>
  <si>
    <t>-1794214189</t>
  </si>
  <si>
    <t>42</t>
  </si>
  <si>
    <t>968071116.S</t>
  </si>
  <si>
    <t>Demontáž dverí kovových vchodových, 1 bm obvodu - 0,005t</t>
  </si>
  <si>
    <t>2002778077</t>
  </si>
  <si>
    <t>41</t>
  </si>
  <si>
    <t>968071125.S</t>
  </si>
  <si>
    <t>Vyvesenie kovového dverného krídla do suti plochy do 2 m2</t>
  </si>
  <si>
    <t>ks</t>
  </si>
  <si>
    <t>2125790798</t>
  </si>
  <si>
    <t>43</t>
  </si>
  <si>
    <t>978015291.S</t>
  </si>
  <si>
    <t>Otlčenie omietok vonkajších priečelí jednoduchých, s vyškriabaním škár, očistením muriva, v rozsahu do 100 %,  -0,05900t</t>
  </si>
  <si>
    <t>-1087864965</t>
  </si>
  <si>
    <t>44</t>
  </si>
  <si>
    <t>979011111.S</t>
  </si>
  <si>
    <t>Zvislá doprava sutiny a vybúraných hmôt za prvé podlažie nad alebo pod základným podlažím</t>
  </si>
  <si>
    <t>1281466565</t>
  </si>
  <si>
    <t>45</t>
  </si>
  <si>
    <t>979011121.S</t>
  </si>
  <si>
    <t>Zvislá doprava sutiny a vybúraných hmôt za každé ďalšie podlažie</t>
  </si>
  <si>
    <t>736569705</t>
  </si>
  <si>
    <t>46</t>
  </si>
  <si>
    <t>979081111.S</t>
  </si>
  <si>
    <t>Odvoz sutiny a vybúraných hmôt na skládku do 1 km</t>
  </si>
  <si>
    <t>1360501414</t>
  </si>
  <si>
    <t>47</t>
  </si>
  <si>
    <t>979081121.S</t>
  </si>
  <si>
    <t>Odvoz sutiny a vybúraných hmôt na skládku za každý ďalší 1 km</t>
  </si>
  <si>
    <t>185883705</t>
  </si>
  <si>
    <t>48</t>
  </si>
  <si>
    <t>979082111.S</t>
  </si>
  <si>
    <t>Vnútrostavenisková doprava sutiny a vybúraných hmôt do 10 m</t>
  </si>
  <si>
    <t>-1859030608</t>
  </si>
  <si>
    <t>49</t>
  </si>
  <si>
    <t>979082121.S</t>
  </si>
  <si>
    <t>Vnútrostavenisková doprava sutiny a vybúraných hmôt za každých ďalších 5 m</t>
  </si>
  <si>
    <t>530230111</t>
  </si>
  <si>
    <t>50</t>
  </si>
  <si>
    <t>979089012.S</t>
  </si>
  <si>
    <t>Poplatok za skladovanie - betón, tehly, dlaždice (17 01) ostatné</t>
  </si>
  <si>
    <t>260582461</t>
  </si>
  <si>
    <t>99</t>
  </si>
  <si>
    <t>Presun hmôt HSV</t>
  </si>
  <si>
    <t>51</t>
  </si>
  <si>
    <t>999281111.S</t>
  </si>
  <si>
    <t>Presun hmôt pre opravy a údržbu objektov vrátane vonkajších plášťov výšky do 25 m</t>
  </si>
  <si>
    <t>4344460</t>
  </si>
  <si>
    <t>PSV</t>
  </si>
  <si>
    <t>Práce a dodávky PSV</t>
  </si>
  <si>
    <t>711</t>
  </si>
  <si>
    <t>Izolácie proti vode a vlhkosti</t>
  </si>
  <si>
    <t>52</t>
  </si>
  <si>
    <t>711111001.S</t>
  </si>
  <si>
    <t>Zhotovenie izolácie proti zemnej vlhkosti vodorovná náterom penetračným za studena</t>
  </si>
  <si>
    <t>704240191</t>
  </si>
  <si>
    <t>53</t>
  </si>
  <si>
    <t>245640000100.S</t>
  </si>
  <si>
    <t>Penetračný náter PRIMER</t>
  </si>
  <si>
    <t>kg</t>
  </si>
  <si>
    <t>1280547596</t>
  </si>
  <si>
    <t>54</t>
  </si>
  <si>
    <t>711132107.S</t>
  </si>
  <si>
    <t>Zhotovenie izolácie proti zemnej vlhkosti nopovou fóloiu položenou voľne na ploche zvislej</t>
  </si>
  <si>
    <t>92061321</t>
  </si>
  <si>
    <t>55</t>
  </si>
  <si>
    <t>283230002700</t>
  </si>
  <si>
    <t>Nopová  fólia -DEK DReN G 8</t>
  </si>
  <si>
    <t>953005516</t>
  </si>
  <si>
    <t>23,825*1,15 'Prepočítané koeficientom množstva</t>
  </si>
  <si>
    <t>56</t>
  </si>
  <si>
    <t>711141559.S</t>
  </si>
  <si>
    <t>Zhotovenie  izolácie proti zemnej vlhkosti a tlakovej vode vodorovná NAIP pritavením</t>
  </si>
  <si>
    <t>484478917</t>
  </si>
  <si>
    <t>57</t>
  </si>
  <si>
    <t>628320000100</t>
  </si>
  <si>
    <t xml:space="preserve">Pás asfaltový  pre spodné  vrstvy  ,hydroizolačných systémov, hr. 5 mm </t>
  </si>
  <si>
    <t>-1153988334</t>
  </si>
  <si>
    <t>64*1,15 'Prepočítané koeficientom množstva</t>
  </si>
  <si>
    <t>58</t>
  </si>
  <si>
    <t>998711202.S</t>
  </si>
  <si>
    <t>Presun hmôt pre izoláciu proti vode v objektoch výšky nad 6 do 12 m</t>
  </si>
  <si>
    <t>%</t>
  </si>
  <si>
    <t>-448287624</t>
  </si>
  <si>
    <t>713</t>
  </si>
  <si>
    <t>Izolácie tepelné</t>
  </si>
  <si>
    <t>59</t>
  </si>
  <si>
    <t>713111111.S</t>
  </si>
  <si>
    <t>Montáž tepelnej izolácie stropov minerálnou vlnou, vrchom kladenou voľne</t>
  </si>
  <si>
    <t>-311912794</t>
  </si>
  <si>
    <t>60</t>
  </si>
  <si>
    <t>631440001900</t>
  </si>
  <si>
    <t xml:space="preserve">Doska z kamennej vlny, hr. 100 mm </t>
  </si>
  <si>
    <t>-1298743697</t>
  </si>
  <si>
    <t>126*1,02 'Prepočítané koeficientom množstva</t>
  </si>
  <si>
    <t>61</t>
  </si>
  <si>
    <t>631440002400</t>
  </si>
  <si>
    <t>Doska  z kamennej vlny, hr. 200 mm</t>
  </si>
  <si>
    <t>-1185479332</t>
  </si>
  <si>
    <t>62</t>
  </si>
  <si>
    <t>71319121R1</t>
  </si>
  <si>
    <t>Montáž parozábrany stropov zo spodu</t>
  </si>
  <si>
    <t>1055686568</t>
  </si>
  <si>
    <t>63</t>
  </si>
  <si>
    <t>283280007000</t>
  </si>
  <si>
    <t>Parozábrana - fólia PE hrúbka 0,2 mm</t>
  </si>
  <si>
    <t>-106884253</t>
  </si>
  <si>
    <t>64</t>
  </si>
  <si>
    <t>998713202.S</t>
  </si>
  <si>
    <t>Presun hmôt pre izolácie tepelné v objektoch výšky nad 6 m do 12 m</t>
  </si>
  <si>
    <t>915267920</t>
  </si>
  <si>
    <t>767</t>
  </si>
  <si>
    <t>Konštrukcie doplnkové kovové</t>
  </si>
  <si>
    <t>83</t>
  </si>
  <si>
    <t>76762140r</t>
  </si>
  <si>
    <t>Montáž výplní otvorov  plastových, trojsklo s exterierovou a interierovou páskou</t>
  </si>
  <si>
    <t>1523412568</t>
  </si>
  <si>
    <t>84</t>
  </si>
  <si>
    <t>6114121PC02</t>
  </si>
  <si>
    <t>Plastové okno1265/1370 mm, ozn.01</t>
  </si>
  <si>
    <t>326147156</t>
  </si>
  <si>
    <t>85</t>
  </si>
  <si>
    <t>6114121PC03</t>
  </si>
  <si>
    <t>Plastové okno 2307/1540 mm, ozn.02</t>
  </si>
  <si>
    <t>-1764277204</t>
  </si>
  <si>
    <t>86</t>
  </si>
  <si>
    <t>6114121PC04</t>
  </si>
  <si>
    <t>Plastové okno 1781/1540 mm, ozn.03</t>
  </si>
  <si>
    <t>-1365450904</t>
  </si>
  <si>
    <t>87</t>
  </si>
  <si>
    <t>6114121PC51</t>
  </si>
  <si>
    <t>Plastové okno 2045/1540 mm, ozn.04</t>
  </si>
  <si>
    <t>-1260768273</t>
  </si>
  <si>
    <t>88</t>
  </si>
  <si>
    <t>6114121PC52</t>
  </si>
  <si>
    <t>Plastové okno 1217/1025 mm, ozn.05</t>
  </si>
  <si>
    <t>819184879</t>
  </si>
  <si>
    <t>89</t>
  </si>
  <si>
    <t>6114121PC81</t>
  </si>
  <si>
    <t>Plastové okno 1776/1535 mm, II.NP, ozn.01</t>
  </si>
  <si>
    <t>-344195146</t>
  </si>
  <si>
    <t>90</t>
  </si>
  <si>
    <t>6114121PC82</t>
  </si>
  <si>
    <t>Plastové okno 1194/1577 mm, II.NP, ozn.02</t>
  </si>
  <si>
    <t>391058287</t>
  </si>
  <si>
    <t>91</t>
  </si>
  <si>
    <t>6114121PC83</t>
  </si>
  <si>
    <t>Plastové okno 536/925 mm, II.NP, ozn.03</t>
  </si>
  <si>
    <t>1410752080</t>
  </si>
  <si>
    <t>92</t>
  </si>
  <si>
    <t>6114121PC84</t>
  </si>
  <si>
    <t>Plastové okno 536/925 mm, II.NP, ozn.04</t>
  </si>
  <si>
    <t>-289639753</t>
  </si>
  <si>
    <t>93</t>
  </si>
  <si>
    <t>6114121PC85</t>
  </si>
  <si>
    <t>Plastové okno 2233/1540 mm, II.NP, ozn.05</t>
  </si>
  <si>
    <t>1263554801</t>
  </si>
  <si>
    <t>94</t>
  </si>
  <si>
    <t>6114121PC86</t>
  </si>
  <si>
    <t>Plastové okno 1965/1535 mm, II.NP, ozn.06</t>
  </si>
  <si>
    <t>-1086032962</t>
  </si>
  <si>
    <t>95</t>
  </si>
  <si>
    <t>6114121PC87</t>
  </si>
  <si>
    <t>Plastové okno 1000/600 mm, II.NP, ozn.07</t>
  </si>
  <si>
    <t>815819780</t>
  </si>
  <si>
    <t>96</t>
  </si>
  <si>
    <t>7676411R61</t>
  </si>
  <si>
    <t>Montáž dverí plastových ,vchodových - 1m obvodu dverí</t>
  </si>
  <si>
    <t>-837513911</t>
  </si>
  <si>
    <t>97</t>
  </si>
  <si>
    <t>6114121PC91</t>
  </si>
  <si>
    <t>Plastové dvere 800/1997 I.NP ozn. D1</t>
  </si>
  <si>
    <t>-999169692</t>
  </si>
  <si>
    <t>98</t>
  </si>
  <si>
    <t>6114121PC92</t>
  </si>
  <si>
    <t>Plastové dvere 700/1997 I.NP ozn. D2</t>
  </si>
  <si>
    <t>-505566683</t>
  </si>
  <si>
    <t>767991R54</t>
  </si>
  <si>
    <t>-1365632944</t>
  </si>
  <si>
    <t>82</t>
  </si>
  <si>
    <t>998767202.S</t>
  </si>
  <si>
    <t>Presun hmôt pre kovové stavebné doplnkové konštrukcie v objektoch výšky nad 6 do 12 m</t>
  </si>
  <si>
    <t>-1381149980</t>
  </si>
  <si>
    <t>783</t>
  </si>
  <si>
    <t>Nátery</t>
  </si>
  <si>
    <t>100</t>
  </si>
  <si>
    <t>7838142R30</t>
  </si>
  <si>
    <t>Nátery betónových povrchov podláh protiprašný + obrúsenie povrchu+ penetrácia povrchu</t>
  </si>
  <si>
    <t>1353400731</t>
  </si>
  <si>
    <t>Práce a dodávky M</t>
  </si>
  <si>
    <t>21-M</t>
  </si>
  <si>
    <t>Elektromontáže</t>
  </si>
  <si>
    <t>101</t>
  </si>
  <si>
    <t>21001000699</t>
  </si>
  <si>
    <t>Elektroinštalácie - viď samostatný rozpočet</t>
  </si>
  <si>
    <t>kpl</t>
  </si>
  <si>
    <t>1910076324</t>
  </si>
  <si>
    <t>Garážová brána sekčná priemysel , motor, striekaná</t>
  </si>
  <si>
    <t>Stavebné úpravy: Hasičská zbrojnica Michalová</t>
  </si>
  <si>
    <t>SO 01 - SO-01 Hasičská zbrojnica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</si>
</sst>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4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sz val="7"/>
      <color rgb="FF969696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3" fillId="0" borderId="0" applyNumberFormat="0" applyFill="0" applyBorder="0" applyAlignment="0" applyProtection="0"/>
  </cellStyleXfs>
  <cellXfs count="20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3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5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18" fillId="4" borderId="0" xfId="0" applyFont="1" applyFill="1" applyAlignment="1">
      <alignment horizontal="center" vertical="center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4" fontId="20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6" fillId="0" borderId="14" xfId="0" applyNumberFormat="1" applyFont="1" applyBorder="1" applyAlignment="1">
      <alignment vertical="center"/>
    </xf>
    <xf numFmtId="4" fontId="16" fillId="0" borderId="0" xfId="0" applyNumberFormat="1" applyFont="1" applyBorder="1" applyAlignment="1">
      <alignment vertical="center"/>
    </xf>
    <xf numFmtId="166" fontId="16" fillId="0" borderId="0" xfId="0" applyNumberFormat="1" applyFont="1" applyBorder="1" applyAlignment="1">
      <alignment vertical="center"/>
    </xf>
    <xf numFmtId="4" fontId="16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5" fillId="0" borderId="19" xfId="0" applyNumberFormat="1" applyFont="1" applyBorder="1" applyAlignment="1">
      <alignment vertical="center"/>
    </xf>
    <xf numFmtId="4" fontId="25" fillId="0" borderId="20" xfId="0" applyNumberFormat="1" applyFont="1" applyBorder="1" applyAlignment="1">
      <alignment vertical="center"/>
    </xf>
    <xf numFmtId="166" fontId="25" fillId="0" borderId="20" xfId="0" applyNumberFormat="1" applyFont="1" applyBorder="1" applyAlignment="1">
      <alignment vertical="center"/>
    </xf>
    <xf numFmtId="4" fontId="25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/>
    <xf numFmtId="0" fontId="26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3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8" fillId="4" borderId="0" xfId="0" applyFont="1" applyFill="1" applyAlignment="1">
      <alignment horizontal="left" vertical="center"/>
    </xf>
    <xf numFmtId="0" fontId="18" fillId="4" borderId="0" xfId="0" applyFont="1" applyFill="1" applyAlignment="1">
      <alignment horizontal="right" vertical="center"/>
    </xf>
    <xf numFmtId="0" fontId="27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8" fillId="4" borderId="16" xfId="0" applyFont="1" applyFill="1" applyBorder="1" applyAlignment="1">
      <alignment horizontal="center" vertical="center" wrapText="1"/>
    </xf>
    <xf numFmtId="0" fontId="18" fillId="4" borderId="17" xfId="0" applyFont="1" applyFill="1" applyBorder="1" applyAlignment="1">
      <alignment horizontal="center" vertical="center" wrapText="1"/>
    </xf>
    <xf numFmtId="0" fontId="18" fillId="4" borderId="18" xfId="0" applyFont="1" applyFill="1" applyBorder="1" applyAlignment="1">
      <alignment horizontal="center" vertical="center" wrapText="1"/>
    </xf>
    <xf numFmtId="0" fontId="18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7" fontId="20" fillId="0" borderId="0" xfId="0" applyNumberFormat="1" applyFont="1" applyAlignment="1"/>
    <xf numFmtId="166" fontId="28" fillId="0" borderId="12" xfId="0" applyNumberFormat="1" applyFont="1" applyBorder="1" applyAlignment="1"/>
    <xf numFmtId="166" fontId="28" fillId="0" borderId="13" xfId="0" applyNumberFormat="1" applyFont="1" applyBorder="1" applyAlignment="1"/>
    <xf numFmtId="167" fontId="29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67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167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167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18" fillId="0" borderId="22" xfId="0" applyFont="1" applyBorder="1" applyAlignment="1" applyProtection="1">
      <alignment horizontal="center" vertical="center"/>
      <protection locked="0"/>
    </xf>
    <xf numFmtId="49" fontId="18" fillId="0" borderId="22" xfId="0" applyNumberFormat="1" applyFont="1" applyBorder="1" applyAlignment="1" applyProtection="1">
      <alignment horizontal="left" vertical="center" wrapText="1"/>
      <protection locked="0"/>
    </xf>
    <xf numFmtId="0" fontId="18" fillId="0" borderId="22" xfId="0" applyFont="1" applyBorder="1" applyAlignment="1" applyProtection="1">
      <alignment horizontal="left" vertical="center" wrapText="1"/>
      <protection locked="0"/>
    </xf>
    <xf numFmtId="0" fontId="18" fillId="0" borderId="22" xfId="0" applyFont="1" applyBorder="1" applyAlignment="1" applyProtection="1">
      <alignment horizontal="center" vertical="center" wrapText="1"/>
      <protection locked="0"/>
    </xf>
    <xf numFmtId="167" fontId="18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166" fontId="19" fillId="0" borderId="0" xfId="0" applyNumberFormat="1" applyFont="1" applyBorder="1" applyAlignment="1">
      <alignment vertical="center"/>
    </xf>
    <xf numFmtId="166" fontId="19" fillId="0" borderId="15" xfId="0" applyNumberFormat="1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167" fontId="0" fillId="0" borderId="0" xfId="0" applyNumberFormat="1" applyFont="1" applyAlignment="1">
      <alignment vertical="center"/>
    </xf>
    <xf numFmtId="0" fontId="30" fillId="0" borderId="22" xfId="0" applyFont="1" applyBorder="1" applyAlignment="1" applyProtection="1">
      <alignment horizontal="center" vertical="center"/>
      <protection locked="0"/>
    </xf>
    <xf numFmtId="49" fontId="30" fillId="0" borderId="22" xfId="0" applyNumberFormat="1" applyFont="1" applyBorder="1" applyAlignment="1" applyProtection="1">
      <alignment horizontal="left" vertical="center" wrapText="1"/>
      <protection locked="0"/>
    </xf>
    <xf numFmtId="0" fontId="30" fillId="0" borderId="22" xfId="0" applyFont="1" applyBorder="1" applyAlignment="1" applyProtection="1">
      <alignment horizontal="left" vertical="center" wrapText="1"/>
      <protection locked="0"/>
    </xf>
    <xf numFmtId="0" fontId="30" fillId="0" borderId="22" xfId="0" applyFont="1" applyBorder="1" applyAlignment="1" applyProtection="1">
      <alignment horizontal="center" vertical="center" wrapText="1"/>
      <protection locked="0"/>
    </xf>
    <xf numFmtId="167" fontId="30" fillId="0" borderId="22" xfId="0" applyNumberFormat="1" applyFont="1" applyBorder="1" applyAlignment="1" applyProtection="1">
      <alignment vertical="center"/>
      <protection locked="0"/>
    </xf>
    <xf numFmtId="0" fontId="31" fillId="0" borderId="22" xfId="0" applyFont="1" applyBorder="1" applyAlignment="1" applyProtection="1">
      <alignment vertical="center"/>
      <protection locked="0"/>
    </xf>
    <xf numFmtId="0" fontId="31" fillId="0" borderId="3" xfId="0" applyFont="1" applyBorder="1" applyAlignment="1">
      <alignment vertical="center"/>
    </xf>
    <xf numFmtId="0" fontId="30" fillId="0" borderId="14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9" fillId="0" borderId="3" xfId="0" applyFont="1" applyBorder="1" applyAlignment="1">
      <alignment vertical="center"/>
    </xf>
    <xf numFmtId="0" fontId="32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19" fillId="0" borderId="19" xfId="0" applyFont="1" applyBorder="1" applyAlignment="1">
      <alignment horizontal="left" vertical="center"/>
    </xf>
    <xf numFmtId="0" fontId="19" fillId="0" borderId="20" xfId="0" applyFont="1" applyBorder="1" applyAlignment="1">
      <alignment horizontal="center" vertical="center"/>
    </xf>
    <xf numFmtId="166" fontId="19" fillId="0" borderId="20" xfId="0" applyNumberFormat="1" applyFont="1" applyBorder="1" applyAlignment="1">
      <alignment vertical="center"/>
    </xf>
    <xf numFmtId="166" fontId="19" fillId="0" borderId="21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4" fontId="13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4" fontId="14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0" fontId="23" fillId="0" borderId="0" xfId="0" applyFont="1" applyAlignment="1">
      <alignment horizontal="left" vertical="center" wrapText="1"/>
    </xf>
    <xf numFmtId="4" fontId="20" fillId="0" borderId="0" xfId="0" applyNumberFormat="1" applyFont="1" applyAlignment="1">
      <alignment horizontal="right" vertical="center"/>
    </xf>
    <xf numFmtId="4" fontId="20" fillId="0" borderId="0" xfId="0" applyNumberFormat="1" applyFont="1" applyAlignment="1">
      <alignment vertical="center"/>
    </xf>
    <xf numFmtId="0" fontId="11" fillId="2" borderId="0" xfId="0" applyFont="1" applyFill="1" applyAlignment="1">
      <alignment horizontal="center" vertical="center"/>
    </xf>
    <xf numFmtId="0" fontId="18" fillId="4" borderId="6" xfId="0" applyFont="1" applyFill="1" applyBorder="1" applyAlignment="1">
      <alignment horizontal="center" vertical="center"/>
    </xf>
    <xf numFmtId="0" fontId="18" fillId="4" borderId="7" xfId="0" applyFont="1" applyFill="1" applyBorder="1" applyAlignment="1">
      <alignment horizontal="left" vertical="center"/>
    </xf>
    <xf numFmtId="0" fontId="18" fillId="4" borderId="7" xfId="0" applyFont="1" applyFill="1" applyBorder="1" applyAlignment="1">
      <alignment horizontal="center" vertical="center"/>
    </xf>
    <xf numFmtId="0" fontId="18" fillId="4" borderId="7" xfId="0" applyFont="1" applyFill="1" applyBorder="1" applyAlignment="1">
      <alignment horizontal="right" vertical="center"/>
    </xf>
    <xf numFmtId="0" fontId="18" fillId="4" borderId="8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left" vertical="center"/>
    </xf>
    <xf numFmtId="0" fontId="17" fillId="0" borderId="14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</cellXfs>
  <cellStyles count="2">
    <cellStyle name="Hypertextové prepojenie" xfId="1" builtinId="8"/>
    <cellStyle name="normálne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7"/>
  <sheetViews>
    <sheetView showGridLines="0" topLeftCell="A40" workbookViewId="0">
      <selection activeCell="N9" sqref="N9"/>
    </sheetView>
  </sheetViews>
  <sheetFormatPr defaultRowHeight="10.199999999999999"/>
  <cols>
    <col min="1" max="1" width="8.285156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515625" style="1" customWidth="1"/>
    <col min="35" max="35" width="31.7109375" style="1" customWidth="1"/>
    <col min="36" max="37" width="2.42578125" style="1" customWidth="1"/>
    <col min="38" max="38" width="8.28515625" style="1" customWidth="1"/>
    <col min="39" max="39" width="3.28515625" style="1" customWidth="1"/>
    <col min="40" max="40" width="13.28515625" style="1" customWidth="1"/>
    <col min="41" max="41" width="7.4257812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546875" style="1" hidden="1" customWidth="1"/>
    <col min="48" max="49" width="21.7109375" style="1" hidden="1" customWidth="1"/>
    <col min="50" max="51" width="25" style="1" hidden="1" customWidth="1"/>
    <col min="52" max="52" width="21.7109375" style="1" hidden="1" customWidth="1"/>
    <col min="53" max="53" width="19.140625" style="1" hidden="1" customWidth="1"/>
    <col min="54" max="54" width="25" style="1" hidden="1" customWidth="1"/>
    <col min="55" max="55" width="21.7109375" style="1" hidden="1" customWidth="1"/>
    <col min="56" max="56" width="19.140625" style="1" hidden="1" customWidth="1"/>
    <col min="57" max="57" width="66.42578125" style="1" customWidth="1"/>
    <col min="71" max="91" width="9.28515625" style="1" hidden="1"/>
  </cols>
  <sheetData>
    <row r="1" spans="1:74">
      <c r="A1" s="14" t="s">
        <v>0</v>
      </c>
      <c r="AZ1" s="14" t="s">
        <v>1</v>
      </c>
      <c r="BA1" s="14" t="s">
        <v>2</v>
      </c>
      <c r="BB1" s="14" t="s">
        <v>1</v>
      </c>
      <c r="BT1" s="14" t="s">
        <v>3</v>
      </c>
      <c r="BU1" s="14" t="s">
        <v>3</v>
      </c>
      <c r="BV1" s="14" t="s">
        <v>4</v>
      </c>
    </row>
    <row r="2" spans="1:74" s="1" customFormat="1" ht="36.9" customHeight="1">
      <c r="AR2" s="185" t="s">
        <v>5</v>
      </c>
      <c r="AS2" s="171"/>
      <c r="AT2" s="171"/>
      <c r="AU2" s="171"/>
      <c r="AV2" s="171"/>
      <c r="AW2" s="171"/>
      <c r="AX2" s="171"/>
      <c r="AY2" s="171"/>
      <c r="AZ2" s="171"/>
      <c r="BA2" s="171"/>
      <c r="BB2" s="171"/>
      <c r="BC2" s="171"/>
      <c r="BD2" s="171"/>
      <c r="BE2" s="171"/>
      <c r="BS2" s="15" t="s">
        <v>6</v>
      </c>
      <c r="BT2" s="15" t="s">
        <v>7</v>
      </c>
    </row>
    <row r="3" spans="1:74" s="1" customFormat="1" ht="6.9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7</v>
      </c>
    </row>
    <row r="4" spans="1:74" s="1" customFormat="1" ht="24.9" customHeight="1">
      <c r="B4" s="18"/>
      <c r="D4" s="19" t="s">
        <v>8</v>
      </c>
      <c r="AR4" s="18"/>
      <c r="AS4" s="20" t="s">
        <v>9</v>
      </c>
      <c r="BS4" s="15" t="s">
        <v>6</v>
      </c>
    </row>
    <row r="5" spans="1:74" s="1" customFormat="1" ht="12" customHeight="1">
      <c r="B5" s="18"/>
      <c r="D5" s="21" t="s">
        <v>10</v>
      </c>
      <c r="K5" s="170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1"/>
      <c r="AI5" s="171"/>
      <c r="AJ5" s="171"/>
      <c r="AK5" s="171"/>
      <c r="AL5" s="171"/>
      <c r="AM5" s="171"/>
      <c r="AN5" s="171"/>
      <c r="AO5" s="171"/>
      <c r="AR5" s="18"/>
      <c r="BS5" s="15" t="s">
        <v>6</v>
      </c>
    </row>
    <row r="6" spans="1:74" s="1" customFormat="1" ht="36.9" customHeight="1">
      <c r="B6" s="18"/>
      <c r="D6" s="23" t="s">
        <v>11</v>
      </c>
      <c r="K6" s="172" t="s">
        <v>457</v>
      </c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171"/>
      <c r="AG6" s="171"/>
      <c r="AH6" s="171"/>
      <c r="AI6" s="171"/>
      <c r="AJ6" s="171"/>
      <c r="AK6" s="171"/>
      <c r="AL6" s="171"/>
      <c r="AM6" s="171"/>
      <c r="AN6" s="171"/>
      <c r="AO6" s="171"/>
      <c r="AR6" s="18"/>
      <c r="BS6" s="15" t="s">
        <v>6</v>
      </c>
    </row>
    <row r="7" spans="1:74" s="1" customFormat="1" ht="12" customHeight="1">
      <c r="B7" s="18"/>
      <c r="D7" s="24" t="s">
        <v>12</v>
      </c>
      <c r="K7" s="22" t="s">
        <v>1</v>
      </c>
      <c r="AK7" s="24" t="s">
        <v>13</v>
      </c>
      <c r="AN7" s="22" t="s">
        <v>1</v>
      </c>
      <c r="AR7" s="18"/>
      <c r="BS7" s="15" t="s">
        <v>6</v>
      </c>
    </row>
    <row r="8" spans="1:74" s="1" customFormat="1" ht="12" customHeight="1">
      <c r="B8" s="18"/>
      <c r="D8" s="24" t="s">
        <v>14</v>
      </c>
      <c r="K8" s="22" t="s">
        <v>15</v>
      </c>
      <c r="AK8" s="24" t="s">
        <v>16</v>
      </c>
      <c r="AN8" s="22"/>
      <c r="AR8" s="18"/>
      <c r="BS8" s="15" t="s">
        <v>6</v>
      </c>
    </row>
    <row r="9" spans="1:74" s="1" customFormat="1" ht="14.4" customHeight="1">
      <c r="B9" s="18"/>
      <c r="AR9" s="18"/>
      <c r="BS9" s="15" t="s">
        <v>6</v>
      </c>
    </row>
    <row r="10" spans="1:74" s="1" customFormat="1" ht="12" customHeight="1">
      <c r="B10" s="18"/>
      <c r="D10" s="24" t="s">
        <v>17</v>
      </c>
      <c r="AK10" s="24" t="s">
        <v>18</v>
      </c>
      <c r="AN10" s="22" t="s">
        <v>1</v>
      </c>
      <c r="AR10" s="18"/>
      <c r="BS10" s="15" t="s">
        <v>6</v>
      </c>
    </row>
    <row r="11" spans="1:74" s="1" customFormat="1" ht="18.45" customHeight="1">
      <c r="B11" s="18"/>
      <c r="E11" s="22" t="s">
        <v>19</v>
      </c>
      <c r="AK11" s="24" t="s">
        <v>20</v>
      </c>
      <c r="AN11" s="22" t="s">
        <v>1</v>
      </c>
      <c r="AR11" s="18"/>
      <c r="BS11" s="15" t="s">
        <v>6</v>
      </c>
    </row>
    <row r="12" spans="1:74" s="1" customFormat="1" ht="6.9" customHeight="1">
      <c r="B12" s="18"/>
      <c r="AR12" s="18"/>
      <c r="BS12" s="15" t="s">
        <v>6</v>
      </c>
    </row>
    <row r="13" spans="1:74" s="1" customFormat="1" ht="12" customHeight="1">
      <c r="B13" s="18"/>
      <c r="D13" s="24" t="s">
        <v>21</v>
      </c>
      <c r="AK13" s="24" t="s">
        <v>18</v>
      </c>
      <c r="AN13" s="22" t="s">
        <v>1</v>
      </c>
      <c r="AR13" s="18"/>
      <c r="BS13" s="15" t="s">
        <v>6</v>
      </c>
    </row>
    <row r="14" spans="1:74" ht="13.2">
      <c r="B14" s="18"/>
      <c r="E14" s="22"/>
      <c r="AK14" s="24" t="s">
        <v>20</v>
      </c>
      <c r="AN14" s="22" t="s">
        <v>1</v>
      </c>
      <c r="AR14" s="18"/>
      <c r="BS14" s="15" t="s">
        <v>6</v>
      </c>
    </row>
    <row r="15" spans="1:74" s="1" customFormat="1" ht="6.9" customHeight="1">
      <c r="B15" s="18"/>
      <c r="AR15" s="18"/>
      <c r="BS15" s="15" t="s">
        <v>3</v>
      </c>
    </row>
    <row r="16" spans="1:74" s="1" customFormat="1" ht="12" customHeight="1">
      <c r="B16" s="18"/>
      <c r="D16" s="24" t="s">
        <v>22</v>
      </c>
      <c r="AK16" s="24" t="s">
        <v>18</v>
      </c>
      <c r="AN16" s="22" t="s">
        <v>1</v>
      </c>
      <c r="AR16" s="18"/>
      <c r="BS16" s="15" t="s">
        <v>3</v>
      </c>
    </row>
    <row r="17" spans="1:71" s="1" customFormat="1" ht="18.45" customHeight="1">
      <c r="B17" s="18"/>
      <c r="E17" s="22" t="s">
        <v>15</v>
      </c>
      <c r="AK17" s="24" t="s">
        <v>20</v>
      </c>
      <c r="AN17" s="22" t="s">
        <v>1</v>
      </c>
      <c r="AR17" s="18"/>
      <c r="BS17" s="15" t="s">
        <v>23</v>
      </c>
    </row>
    <row r="18" spans="1:71" s="1" customFormat="1" ht="6.9" customHeight="1">
      <c r="B18" s="18"/>
      <c r="AR18" s="18"/>
      <c r="BS18" s="15" t="s">
        <v>24</v>
      </c>
    </row>
    <row r="19" spans="1:71" s="1" customFormat="1" ht="12" customHeight="1">
      <c r="B19" s="18"/>
      <c r="D19" s="24" t="s">
        <v>25</v>
      </c>
      <c r="AK19" s="24" t="s">
        <v>18</v>
      </c>
      <c r="AN19" s="22" t="s">
        <v>1</v>
      </c>
      <c r="AR19" s="18"/>
      <c r="BS19" s="15" t="s">
        <v>24</v>
      </c>
    </row>
    <row r="20" spans="1:71" s="1" customFormat="1" ht="18.45" customHeight="1">
      <c r="B20" s="18"/>
      <c r="E20" s="22" t="s">
        <v>15</v>
      </c>
      <c r="AK20" s="24" t="s">
        <v>20</v>
      </c>
      <c r="AN20" s="22" t="s">
        <v>1</v>
      </c>
      <c r="AR20" s="18"/>
      <c r="BS20" s="15" t="s">
        <v>23</v>
      </c>
    </row>
    <row r="21" spans="1:71" s="1" customFormat="1" ht="6.9" customHeight="1">
      <c r="B21" s="18"/>
      <c r="AR21" s="18"/>
    </row>
    <row r="22" spans="1:71" s="1" customFormat="1" ht="12" customHeight="1">
      <c r="B22" s="18"/>
      <c r="D22" s="24" t="s">
        <v>26</v>
      </c>
      <c r="AR22" s="18"/>
    </row>
    <row r="23" spans="1:71" s="1" customFormat="1" ht="16.5" customHeight="1">
      <c r="B23" s="18"/>
      <c r="E23" s="173" t="s">
        <v>1</v>
      </c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  <c r="AA23" s="173"/>
      <c r="AB23" s="173"/>
      <c r="AC23" s="173"/>
      <c r="AD23" s="173"/>
      <c r="AE23" s="173"/>
      <c r="AF23" s="173"/>
      <c r="AG23" s="173"/>
      <c r="AH23" s="173"/>
      <c r="AI23" s="173"/>
      <c r="AJ23" s="173"/>
      <c r="AK23" s="173"/>
      <c r="AL23" s="173"/>
      <c r="AM23" s="173"/>
      <c r="AN23" s="173"/>
      <c r="AR23" s="18"/>
    </row>
    <row r="24" spans="1:71" s="1" customFormat="1" ht="6.9" customHeight="1">
      <c r="B24" s="18"/>
      <c r="AR24" s="18"/>
    </row>
    <row r="25" spans="1:71" s="1" customFormat="1" ht="6.9" customHeight="1">
      <c r="B25" s="18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R25" s="18"/>
    </row>
    <row r="26" spans="1:71" s="2" customFormat="1" ht="25.95" customHeight="1">
      <c r="A26" s="27"/>
      <c r="B26" s="28"/>
      <c r="C26" s="27"/>
      <c r="D26" s="29" t="s">
        <v>27</v>
      </c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174">
        <f>ROUND(AG94,2)</f>
        <v>0</v>
      </c>
      <c r="AL26" s="175"/>
      <c r="AM26" s="175"/>
      <c r="AN26" s="175"/>
      <c r="AO26" s="175"/>
      <c r="AP26" s="27"/>
      <c r="AQ26" s="27"/>
      <c r="AR26" s="28"/>
      <c r="BE26" s="27"/>
    </row>
    <row r="27" spans="1:71" s="2" customFormat="1" ht="6.9" customHeight="1">
      <c r="A27" s="27"/>
      <c r="B27" s="28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8"/>
      <c r="BE27" s="27"/>
    </row>
    <row r="28" spans="1:71" s="2" customFormat="1" ht="13.2">
      <c r="A28" s="27"/>
      <c r="B28" s="28"/>
      <c r="C28" s="27"/>
      <c r="D28" s="27"/>
      <c r="E28" s="27"/>
      <c r="F28" s="27"/>
      <c r="G28" s="27"/>
      <c r="H28" s="27"/>
      <c r="I28" s="27"/>
      <c r="J28" s="27"/>
      <c r="K28" s="27"/>
      <c r="L28" s="176" t="s">
        <v>28</v>
      </c>
      <c r="M28" s="176"/>
      <c r="N28" s="176"/>
      <c r="O28" s="176"/>
      <c r="P28" s="176"/>
      <c r="Q28" s="27"/>
      <c r="R28" s="27"/>
      <c r="S28" s="27"/>
      <c r="T28" s="27"/>
      <c r="U28" s="27"/>
      <c r="V28" s="27"/>
      <c r="W28" s="176" t="s">
        <v>29</v>
      </c>
      <c r="X28" s="176"/>
      <c r="Y28" s="176"/>
      <c r="Z28" s="176"/>
      <c r="AA28" s="176"/>
      <c r="AB28" s="176"/>
      <c r="AC28" s="176"/>
      <c r="AD28" s="176"/>
      <c r="AE28" s="176"/>
      <c r="AF28" s="27"/>
      <c r="AG28" s="27"/>
      <c r="AH28" s="27"/>
      <c r="AI28" s="27"/>
      <c r="AJ28" s="27"/>
      <c r="AK28" s="176" t="s">
        <v>30</v>
      </c>
      <c r="AL28" s="176"/>
      <c r="AM28" s="176"/>
      <c r="AN28" s="176"/>
      <c r="AO28" s="176"/>
      <c r="AP28" s="27"/>
      <c r="AQ28" s="27"/>
      <c r="AR28" s="28"/>
      <c r="BE28" s="27"/>
    </row>
    <row r="29" spans="1:71" s="3" customFormat="1" ht="14.4" customHeight="1">
      <c r="B29" s="32"/>
      <c r="D29" s="24" t="s">
        <v>31</v>
      </c>
      <c r="F29" s="24" t="s">
        <v>32</v>
      </c>
      <c r="L29" s="179">
        <v>0.2</v>
      </c>
      <c r="M29" s="178"/>
      <c r="N29" s="178"/>
      <c r="O29" s="178"/>
      <c r="P29" s="178"/>
      <c r="W29" s="177">
        <f>ROUND(AZ94, 2)</f>
        <v>0</v>
      </c>
      <c r="X29" s="178"/>
      <c r="Y29" s="178"/>
      <c r="Z29" s="178"/>
      <c r="AA29" s="178"/>
      <c r="AB29" s="178"/>
      <c r="AC29" s="178"/>
      <c r="AD29" s="178"/>
      <c r="AE29" s="178"/>
      <c r="AK29" s="177">
        <f>ROUND(AV94, 2)</f>
        <v>0</v>
      </c>
      <c r="AL29" s="178"/>
      <c r="AM29" s="178"/>
      <c r="AN29" s="178"/>
      <c r="AO29" s="178"/>
      <c r="AR29" s="32"/>
    </row>
    <row r="30" spans="1:71" s="3" customFormat="1" ht="14.4" customHeight="1">
      <c r="B30" s="32"/>
      <c r="F30" s="24" t="s">
        <v>33</v>
      </c>
      <c r="L30" s="179">
        <v>0.2</v>
      </c>
      <c r="M30" s="178"/>
      <c r="N30" s="178"/>
      <c r="O30" s="178"/>
      <c r="P30" s="178"/>
      <c r="W30" s="177">
        <f>ROUND(BA94, 2)</f>
        <v>0</v>
      </c>
      <c r="X30" s="178"/>
      <c r="Y30" s="178"/>
      <c r="Z30" s="178"/>
      <c r="AA30" s="178"/>
      <c r="AB30" s="178"/>
      <c r="AC30" s="178"/>
      <c r="AD30" s="178"/>
      <c r="AE30" s="178"/>
      <c r="AK30" s="177">
        <f>ROUND(AW94, 2)</f>
        <v>0</v>
      </c>
      <c r="AL30" s="178"/>
      <c r="AM30" s="178"/>
      <c r="AN30" s="178"/>
      <c r="AO30" s="178"/>
      <c r="AR30" s="32"/>
    </row>
    <row r="31" spans="1:71" s="3" customFormat="1" ht="14.4" hidden="1" customHeight="1">
      <c r="B31" s="32"/>
      <c r="F31" s="24" t="s">
        <v>34</v>
      </c>
      <c r="L31" s="179">
        <v>0.2</v>
      </c>
      <c r="M31" s="178"/>
      <c r="N31" s="178"/>
      <c r="O31" s="178"/>
      <c r="P31" s="178"/>
      <c r="W31" s="177">
        <f>ROUND(BB94, 2)</f>
        <v>0</v>
      </c>
      <c r="X31" s="178"/>
      <c r="Y31" s="178"/>
      <c r="Z31" s="178"/>
      <c r="AA31" s="178"/>
      <c r="AB31" s="178"/>
      <c r="AC31" s="178"/>
      <c r="AD31" s="178"/>
      <c r="AE31" s="178"/>
      <c r="AK31" s="177">
        <v>0</v>
      </c>
      <c r="AL31" s="178"/>
      <c r="AM31" s="178"/>
      <c r="AN31" s="178"/>
      <c r="AO31" s="178"/>
      <c r="AR31" s="32"/>
    </row>
    <row r="32" spans="1:71" s="3" customFormat="1" ht="14.4" hidden="1" customHeight="1">
      <c r="B32" s="32"/>
      <c r="F32" s="24" t="s">
        <v>35</v>
      </c>
      <c r="L32" s="179">
        <v>0.2</v>
      </c>
      <c r="M32" s="178"/>
      <c r="N32" s="178"/>
      <c r="O32" s="178"/>
      <c r="P32" s="178"/>
      <c r="W32" s="177">
        <f>ROUND(BC94, 2)</f>
        <v>0</v>
      </c>
      <c r="X32" s="178"/>
      <c r="Y32" s="178"/>
      <c r="Z32" s="178"/>
      <c r="AA32" s="178"/>
      <c r="AB32" s="178"/>
      <c r="AC32" s="178"/>
      <c r="AD32" s="178"/>
      <c r="AE32" s="178"/>
      <c r="AK32" s="177">
        <v>0</v>
      </c>
      <c r="AL32" s="178"/>
      <c r="AM32" s="178"/>
      <c r="AN32" s="178"/>
      <c r="AO32" s="178"/>
      <c r="AR32" s="32"/>
    </row>
    <row r="33" spans="1:57" s="3" customFormat="1" ht="14.4" hidden="1" customHeight="1">
      <c r="B33" s="32"/>
      <c r="F33" s="24" t="s">
        <v>36</v>
      </c>
      <c r="L33" s="179">
        <v>0</v>
      </c>
      <c r="M33" s="178"/>
      <c r="N33" s="178"/>
      <c r="O33" s="178"/>
      <c r="P33" s="178"/>
      <c r="W33" s="177">
        <f>ROUND(BD94, 2)</f>
        <v>0</v>
      </c>
      <c r="X33" s="178"/>
      <c r="Y33" s="178"/>
      <c r="Z33" s="178"/>
      <c r="AA33" s="178"/>
      <c r="AB33" s="178"/>
      <c r="AC33" s="178"/>
      <c r="AD33" s="178"/>
      <c r="AE33" s="178"/>
      <c r="AK33" s="177">
        <v>0</v>
      </c>
      <c r="AL33" s="178"/>
      <c r="AM33" s="178"/>
      <c r="AN33" s="178"/>
      <c r="AO33" s="178"/>
      <c r="AR33" s="32"/>
    </row>
    <row r="34" spans="1:57" s="2" customFormat="1" ht="6.9" customHeight="1">
      <c r="A34" s="27"/>
      <c r="B34" s="28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8"/>
      <c r="BE34" s="27"/>
    </row>
    <row r="35" spans="1:57" s="2" customFormat="1" ht="25.95" customHeight="1">
      <c r="A35" s="27"/>
      <c r="B35" s="28"/>
      <c r="C35" s="33"/>
      <c r="D35" s="34" t="s">
        <v>37</v>
      </c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6" t="s">
        <v>38</v>
      </c>
      <c r="U35" s="35"/>
      <c r="V35" s="35"/>
      <c r="W35" s="35"/>
      <c r="X35" s="200" t="s">
        <v>39</v>
      </c>
      <c r="Y35" s="201"/>
      <c r="Z35" s="201"/>
      <c r="AA35" s="201"/>
      <c r="AB35" s="201"/>
      <c r="AC35" s="35"/>
      <c r="AD35" s="35"/>
      <c r="AE35" s="35"/>
      <c r="AF35" s="35"/>
      <c r="AG35" s="35"/>
      <c r="AH35" s="35"/>
      <c r="AI35" s="35"/>
      <c r="AJ35" s="35"/>
      <c r="AK35" s="202">
        <f>SUM(AK26:AK33)</f>
        <v>0</v>
      </c>
      <c r="AL35" s="201"/>
      <c r="AM35" s="201"/>
      <c r="AN35" s="201"/>
      <c r="AO35" s="203"/>
      <c r="AP35" s="33"/>
      <c r="AQ35" s="33"/>
      <c r="AR35" s="28"/>
      <c r="BE35" s="27"/>
    </row>
    <row r="36" spans="1:57" s="2" customFormat="1" ht="6.9" customHeight="1">
      <c r="A36" s="27"/>
      <c r="B36" s="28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8"/>
      <c r="BE36" s="27"/>
    </row>
    <row r="37" spans="1:57" s="2" customFormat="1" ht="14.4" customHeight="1">
      <c r="A37" s="27"/>
      <c r="B37" s="28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8"/>
      <c r="BE37" s="27"/>
    </row>
    <row r="38" spans="1:57" s="1" customFormat="1" ht="14.4" customHeight="1">
      <c r="B38" s="18"/>
      <c r="AR38" s="18"/>
    </row>
    <row r="39" spans="1:57" s="1" customFormat="1" ht="14.4" customHeight="1">
      <c r="B39" s="18"/>
      <c r="AR39" s="18"/>
    </row>
    <row r="40" spans="1:57" s="1" customFormat="1" ht="14.4" customHeight="1">
      <c r="B40" s="18"/>
      <c r="AR40" s="18"/>
    </row>
    <row r="41" spans="1:57" s="1" customFormat="1" ht="14.4" customHeight="1">
      <c r="B41" s="18"/>
      <c r="AR41" s="18"/>
    </row>
    <row r="42" spans="1:57" s="1" customFormat="1" ht="14.4" customHeight="1">
      <c r="B42" s="18"/>
      <c r="AR42" s="18"/>
    </row>
    <row r="43" spans="1:57" s="1" customFormat="1" ht="14.4" customHeight="1">
      <c r="B43" s="18"/>
      <c r="AR43" s="18"/>
    </row>
    <row r="44" spans="1:57" s="1" customFormat="1" ht="14.4" customHeight="1">
      <c r="B44" s="18"/>
      <c r="AR44" s="18"/>
    </row>
    <row r="45" spans="1:57" s="1" customFormat="1" ht="14.4" customHeight="1">
      <c r="B45" s="18"/>
      <c r="AR45" s="18"/>
    </row>
    <row r="46" spans="1:57" s="1" customFormat="1" ht="14.4" customHeight="1">
      <c r="B46" s="18"/>
      <c r="AR46" s="18"/>
    </row>
    <row r="47" spans="1:57" s="1" customFormat="1" ht="14.4" customHeight="1">
      <c r="B47" s="18"/>
      <c r="AR47" s="18"/>
    </row>
    <row r="48" spans="1:57" s="1" customFormat="1" ht="14.4" customHeight="1">
      <c r="B48" s="18"/>
      <c r="AR48" s="18"/>
    </row>
    <row r="49" spans="1:57" s="2" customFormat="1" ht="14.4" customHeight="1">
      <c r="B49" s="37"/>
      <c r="D49" s="38" t="s">
        <v>40</v>
      </c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8" t="s">
        <v>41</v>
      </c>
      <c r="AI49" s="39"/>
      <c r="AJ49" s="39"/>
      <c r="AK49" s="39"/>
      <c r="AL49" s="39"/>
      <c r="AM49" s="39"/>
      <c r="AN49" s="39"/>
      <c r="AO49" s="39"/>
      <c r="AR49" s="37"/>
    </row>
    <row r="50" spans="1:57">
      <c r="B50" s="18"/>
      <c r="AR50" s="18"/>
    </row>
    <row r="51" spans="1:57">
      <c r="B51" s="18"/>
      <c r="AR51" s="18"/>
    </row>
    <row r="52" spans="1:57">
      <c r="B52" s="18"/>
      <c r="AR52" s="18"/>
    </row>
    <row r="53" spans="1:57">
      <c r="B53" s="18"/>
      <c r="AR53" s="18"/>
    </row>
    <row r="54" spans="1:57">
      <c r="B54" s="18"/>
      <c r="AR54" s="18"/>
    </row>
    <row r="55" spans="1:57">
      <c r="B55" s="18"/>
      <c r="AR55" s="18"/>
    </row>
    <row r="56" spans="1:57">
      <c r="B56" s="18"/>
      <c r="AR56" s="18"/>
    </row>
    <row r="57" spans="1:57">
      <c r="B57" s="18"/>
      <c r="AR57" s="18"/>
    </row>
    <row r="58" spans="1:57">
      <c r="B58" s="18"/>
      <c r="AR58" s="18"/>
    </row>
    <row r="59" spans="1:57">
      <c r="B59" s="18"/>
      <c r="AR59" s="18"/>
    </row>
    <row r="60" spans="1:57" s="2" customFormat="1" ht="13.2">
      <c r="A60" s="27"/>
      <c r="B60" s="28"/>
      <c r="C60" s="27"/>
      <c r="D60" s="40" t="s">
        <v>42</v>
      </c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40" t="s">
        <v>43</v>
      </c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40" t="s">
        <v>42</v>
      </c>
      <c r="AI60" s="30"/>
      <c r="AJ60" s="30"/>
      <c r="AK60" s="30"/>
      <c r="AL60" s="30"/>
      <c r="AM60" s="40" t="s">
        <v>43</v>
      </c>
      <c r="AN60" s="30"/>
      <c r="AO60" s="30"/>
      <c r="AP60" s="27"/>
      <c r="AQ60" s="27"/>
      <c r="AR60" s="28"/>
      <c r="BE60" s="27"/>
    </row>
    <row r="61" spans="1:57">
      <c r="B61" s="18"/>
      <c r="AR61" s="18"/>
    </row>
    <row r="62" spans="1:57">
      <c r="B62" s="18"/>
      <c r="AR62" s="18"/>
    </row>
    <row r="63" spans="1:57">
      <c r="B63" s="18"/>
      <c r="AR63" s="18"/>
    </row>
    <row r="64" spans="1:57" s="2" customFormat="1" ht="13.2">
      <c r="A64" s="27"/>
      <c r="B64" s="28"/>
      <c r="C64" s="27"/>
      <c r="D64" s="38" t="s">
        <v>44</v>
      </c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38" t="s">
        <v>45</v>
      </c>
      <c r="AI64" s="41"/>
      <c r="AJ64" s="41"/>
      <c r="AK64" s="41"/>
      <c r="AL64" s="41"/>
      <c r="AM64" s="41"/>
      <c r="AN64" s="41"/>
      <c r="AO64" s="41"/>
      <c r="AP64" s="27"/>
      <c r="AQ64" s="27"/>
      <c r="AR64" s="28"/>
      <c r="BE64" s="27"/>
    </row>
    <row r="65" spans="1:57">
      <c r="B65" s="18"/>
      <c r="AR65" s="18"/>
    </row>
    <row r="66" spans="1:57">
      <c r="B66" s="18"/>
      <c r="AR66" s="18"/>
    </row>
    <row r="67" spans="1:57">
      <c r="B67" s="18"/>
      <c r="AR67" s="18"/>
    </row>
    <row r="68" spans="1:57">
      <c r="B68" s="18"/>
      <c r="AR68" s="18"/>
    </row>
    <row r="69" spans="1:57">
      <c r="B69" s="18"/>
      <c r="AR69" s="18"/>
    </row>
    <row r="70" spans="1:57">
      <c r="B70" s="18"/>
      <c r="AR70" s="18"/>
    </row>
    <row r="71" spans="1:57">
      <c r="B71" s="18"/>
      <c r="AR71" s="18"/>
    </row>
    <row r="72" spans="1:57">
      <c r="B72" s="18"/>
      <c r="AR72" s="18"/>
    </row>
    <row r="73" spans="1:57">
      <c r="B73" s="18"/>
      <c r="AR73" s="18"/>
    </row>
    <row r="74" spans="1:57">
      <c r="B74" s="18"/>
      <c r="AR74" s="18"/>
    </row>
    <row r="75" spans="1:57" s="2" customFormat="1" ht="13.2">
      <c r="A75" s="27"/>
      <c r="B75" s="28"/>
      <c r="C75" s="27"/>
      <c r="D75" s="40" t="s">
        <v>42</v>
      </c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40" t="s">
        <v>43</v>
      </c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40" t="s">
        <v>42</v>
      </c>
      <c r="AI75" s="30"/>
      <c r="AJ75" s="30"/>
      <c r="AK75" s="30"/>
      <c r="AL75" s="30"/>
      <c r="AM75" s="40" t="s">
        <v>43</v>
      </c>
      <c r="AN75" s="30"/>
      <c r="AO75" s="30"/>
      <c r="AP75" s="27"/>
      <c r="AQ75" s="27"/>
      <c r="AR75" s="28"/>
      <c r="BE75" s="27"/>
    </row>
    <row r="76" spans="1:57" s="2" customFormat="1">
      <c r="A76" s="27"/>
      <c r="B76" s="28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8"/>
      <c r="BE76" s="27"/>
    </row>
    <row r="77" spans="1:57" s="2" customFormat="1" ht="6.9" customHeight="1">
      <c r="A77" s="27"/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28"/>
      <c r="BE77" s="27"/>
    </row>
    <row r="81" spans="1:91" s="2" customFormat="1" ht="6.9" customHeight="1">
      <c r="A81" s="27"/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28"/>
      <c r="BE81" s="27"/>
    </row>
    <row r="82" spans="1:91" s="2" customFormat="1" ht="24.9" customHeight="1">
      <c r="A82" s="27"/>
      <c r="B82" s="28"/>
      <c r="C82" s="19" t="s">
        <v>46</v>
      </c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8"/>
      <c r="BE82" s="27"/>
    </row>
    <row r="83" spans="1:91" s="2" customFormat="1" ht="6.9" customHeight="1">
      <c r="A83" s="27"/>
      <c r="B83" s="28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8"/>
      <c r="BE83" s="27"/>
    </row>
    <row r="84" spans="1:91" s="4" customFormat="1" ht="12" customHeight="1">
      <c r="B84" s="46"/>
      <c r="C84" s="24" t="s">
        <v>10</v>
      </c>
      <c r="L84" s="4">
        <f>K5</f>
        <v>0</v>
      </c>
      <c r="AR84" s="46"/>
    </row>
    <row r="85" spans="1:91" s="5" customFormat="1" ht="36.9" customHeight="1">
      <c r="B85" s="47"/>
      <c r="C85" s="48" t="s">
        <v>11</v>
      </c>
      <c r="L85" s="191" t="str">
        <f>K6</f>
        <v>Stavebné úpravy: Hasičská zbrojnica Michalová</v>
      </c>
      <c r="M85" s="192"/>
      <c r="N85" s="192"/>
      <c r="O85" s="192"/>
      <c r="P85" s="192"/>
      <c r="Q85" s="192"/>
      <c r="R85" s="192"/>
      <c r="S85" s="192"/>
      <c r="T85" s="192"/>
      <c r="U85" s="192"/>
      <c r="V85" s="192"/>
      <c r="W85" s="192"/>
      <c r="X85" s="192"/>
      <c r="Y85" s="192"/>
      <c r="Z85" s="192"/>
      <c r="AA85" s="192"/>
      <c r="AB85" s="192"/>
      <c r="AC85" s="192"/>
      <c r="AD85" s="192"/>
      <c r="AE85" s="192"/>
      <c r="AF85" s="192"/>
      <c r="AG85" s="192"/>
      <c r="AH85" s="192"/>
      <c r="AI85" s="192"/>
      <c r="AJ85" s="192"/>
      <c r="AK85" s="192"/>
      <c r="AL85" s="192"/>
      <c r="AM85" s="192"/>
      <c r="AN85" s="192"/>
      <c r="AO85" s="192"/>
      <c r="AR85" s="47"/>
    </row>
    <row r="86" spans="1:91" s="2" customFormat="1" ht="6.9" customHeight="1">
      <c r="A86" s="27"/>
      <c r="B86" s="28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8"/>
      <c r="BE86" s="27"/>
    </row>
    <row r="87" spans="1:91" s="2" customFormat="1" ht="12" customHeight="1">
      <c r="A87" s="27"/>
      <c r="B87" s="28"/>
      <c r="C87" s="24" t="s">
        <v>14</v>
      </c>
      <c r="D87" s="27"/>
      <c r="E87" s="27"/>
      <c r="F87" s="27"/>
      <c r="G87" s="27"/>
      <c r="H87" s="27"/>
      <c r="I87" s="27"/>
      <c r="J87" s="27"/>
      <c r="K87" s="27"/>
      <c r="L87" s="49" t="str">
        <f>IF(K8="","",K8)</f>
        <v xml:space="preserve"> </v>
      </c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4" t="s">
        <v>16</v>
      </c>
      <c r="AJ87" s="27"/>
      <c r="AK87" s="27"/>
      <c r="AL87" s="27"/>
      <c r="AM87" s="193"/>
      <c r="AN87" s="193"/>
      <c r="AO87" s="27"/>
      <c r="AP87" s="27"/>
      <c r="AQ87" s="27"/>
      <c r="AR87" s="28"/>
      <c r="BE87" s="27"/>
    </row>
    <row r="88" spans="1:91" s="2" customFormat="1" ht="6.9" customHeight="1">
      <c r="A88" s="27"/>
      <c r="B88" s="28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8"/>
      <c r="BE88" s="27"/>
    </row>
    <row r="89" spans="1:91" s="2" customFormat="1" ht="15.15" customHeight="1">
      <c r="A89" s="27"/>
      <c r="B89" s="28"/>
      <c r="C89" s="24" t="s">
        <v>17</v>
      </c>
      <c r="D89" s="27"/>
      <c r="E89" s="27"/>
      <c r="F89" s="27"/>
      <c r="G89" s="27"/>
      <c r="H89" s="27"/>
      <c r="I89" s="27"/>
      <c r="J89" s="27"/>
      <c r="K89" s="27"/>
      <c r="L89" s="4" t="str">
        <f>IF(E11= "","",E11)</f>
        <v>Obec Michalová</v>
      </c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4" t="s">
        <v>22</v>
      </c>
      <c r="AJ89" s="27"/>
      <c r="AK89" s="27"/>
      <c r="AL89" s="27"/>
      <c r="AM89" s="194" t="str">
        <f>IF(E17="","",E17)</f>
        <v xml:space="preserve"> </v>
      </c>
      <c r="AN89" s="195"/>
      <c r="AO89" s="195"/>
      <c r="AP89" s="195"/>
      <c r="AQ89" s="27"/>
      <c r="AR89" s="28"/>
      <c r="AS89" s="196" t="s">
        <v>47</v>
      </c>
      <c r="AT89" s="197"/>
      <c r="AU89" s="51"/>
      <c r="AV89" s="51"/>
      <c r="AW89" s="51"/>
      <c r="AX89" s="51"/>
      <c r="AY89" s="51"/>
      <c r="AZ89" s="51"/>
      <c r="BA89" s="51"/>
      <c r="BB89" s="51"/>
      <c r="BC89" s="51"/>
      <c r="BD89" s="52"/>
      <c r="BE89" s="27"/>
    </row>
    <row r="90" spans="1:91" s="2" customFormat="1" ht="15.15" customHeight="1">
      <c r="A90" s="27"/>
      <c r="B90" s="28"/>
      <c r="C90" s="24" t="s">
        <v>21</v>
      </c>
      <c r="D90" s="27"/>
      <c r="E90" s="27"/>
      <c r="F90" s="27"/>
      <c r="G90" s="27"/>
      <c r="H90" s="27"/>
      <c r="I90" s="27"/>
      <c r="J90" s="27"/>
      <c r="K90" s="27"/>
      <c r="L90" s="4" t="str">
        <f>IF(E14="","",E14)</f>
        <v/>
      </c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4" t="s">
        <v>25</v>
      </c>
      <c r="AJ90" s="27"/>
      <c r="AK90" s="27"/>
      <c r="AL90" s="27"/>
      <c r="AM90" s="194" t="str">
        <f>IF(E20="","",E20)</f>
        <v xml:space="preserve"> </v>
      </c>
      <c r="AN90" s="195"/>
      <c r="AO90" s="195"/>
      <c r="AP90" s="195"/>
      <c r="AQ90" s="27"/>
      <c r="AR90" s="28"/>
      <c r="AS90" s="198"/>
      <c r="AT90" s="199"/>
      <c r="AU90" s="53"/>
      <c r="AV90" s="53"/>
      <c r="AW90" s="53"/>
      <c r="AX90" s="53"/>
      <c r="AY90" s="53"/>
      <c r="AZ90" s="53"/>
      <c r="BA90" s="53"/>
      <c r="BB90" s="53"/>
      <c r="BC90" s="53"/>
      <c r="BD90" s="54"/>
      <c r="BE90" s="27"/>
    </row>
    <row r="91" spans="1:91" s="2" customFormat="1" ht="10.95" customHeight="1">
      <c r="A91" s="27"/>
      <c r="B91" s="28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8"/>
      <c r="AS91" s="198"/>
      <c r="AT91" s="199"/>
      <c r="AU91" s="53"/>
      <c r="AV91" s="53"/>
      <c r="AW91" s="53"/>
      <c r="AX91" s="53"/>
      <c r="AY91" s="53"/>
      <c r="AZ91" s="53"/>
      <c r="BA91" s="53"/>
      <c r="BB91" s="53"/>
      <c r="BC91" s="53"/>
      <c r="BD91" s="54"/>
      <c r="BE91" s="27"/>
    </row>
    <row r="92" spans="1:91" s="2" customFormat="1" ht="29.25" customHeight="1">
      <c r="A92" s="27"/>
      <c r="B92" s="28"/>
      <c r="C92" s="186" t="s">
        <v>48</v>
      </c>
      <c r="D92" s="187"/>
      <c r="E92" s="187"/>
      <c r="F92" s="187"/>
      <c r="G92" s="187"/>
      <c r="H92" s="55"/>
      <c r="I92" s="188" t="s">
        <v>49</v>
      </c>
      <c r="J92" s="187"/>
      <c r="K92" s="187"/>
      <c r="L92" s="187"/>
      <c r="M92" s="187"/>
      <c r="N92" s="187"/>
      <c r="O92" s="187"/>
      <c r="P92" s="187"/>
      <c r="Q92" s="187"/>
      <c r="R92" s="187"/>
      <c r="S92" s="187"/>
      <c r="T92" s="187"/>
      <c r="U92" s="187"/>
      <c r="V92" s="187"/>
      <c r="W92" s="187"/>
      <c r="X92" s="187"/>
      <c r="Y92" s="187"/>
      <c r="Z92" s="187"/>
      <c r="AA92" s="187"/>
      <c r="AB92" s="187"/>
      <c r="AC92" s="187"/>
      <c r="AD92" s="187"/>
      <c r="AE92" s="187"/>
      <c r="AF92" s="187"/>
      <c r="AG92" s="189" t="s">
        <v>50</v>
      </c>
      <c r="AH92" s="187"/>
      <c r="AI92" s="187"/>
      <c r="AJ92" s="187"/>
      <c r="AK92" s="187"/>
      <c r="AL92" s="187"/>
      <c r="AM92" s="187"/>
      <c r="AN92" s="188" t="s">
        <v>51</v>
      </c>
      <c r="AO92" s="187"/>
      <c r="AP92" s="190"/>
      <c r="AQ92" s="56" t="s">
        <v>52</v>
      </c>
      <c r="AR92" s="28"/>
      <c r="AS92" s="57" t="s">
        <v>53</v>
      </c>
      <c r="AT92" s="58" t="s">
        <v>54</v>
      </c>
      <c r="AU92" s="58" t="s">
        <v>55</v>
      </c>
      <c r="AV92" s="58" t="s">
        <v>56</v>
      </c>
      <c r="AW92" s="58" t="s">
        <v>57</v>
      </c>
      <c r="AX92" s="58" t="s">
        <v>58</v>
      </c>
      <c r="AY92" s="58" t="s">
        <v>59</v>
      </c>
      <c r="AZ92" s="58" t="s">
        <v>60</v>
      </c>
      <c r="BA92" s="58" t="s">
        <v>61</v>
      </c>
      <c r="BB92" s="58" t="s">
        <v>62</v>
      </c>
      <c r="BC92" s="58" t="s">
        <v>63</v>
      </c>
      <c r="BD92" s="59" t="s">
        <v>64</v>
      </c>
      <c r="BE92" s="27"/>
    </row>
    <row r="93" spans="1:91" s="2" customFormat="1" ht="10.95" customHeight="1">
      <c r="A93" s="27"/>
      <c r="B93" s="28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8"/>
      <c r="AS93" s="60"/>
      <c r="AT93" s="61"/>
      <c r="AU93" s="61"/>
      <c r="AV93" s="61"/>
      <c r="AW93" s="61"/>
      <c r="AX93" s="61"/>
      <c r="AY93" s="61"/>
      <c r="AZ93" s="61"/>
      <c r="BA93" s="61"/>
      <c r="BB93" s="61"/>
      <c r="BC93" s="61"/>
      <c r="BD93" s="62"/>
      <c r="BE93" s="27"/>
    </row>
    <row r="94" spans="1:91" s="6" customFormat="1" ht="32.4" customHeight="1">
      <c r="B94" s="63"/>
      <c r="C94" s="64" t="s">
        <v>65</v>
      </c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183">
        <f>ROUND(AG95,2)</f>
        <v>0</v>
      </c>
      <c r="AH94" s="183"/>
      <c r="AI94" s="183"/>
      <c r="AJ94" s="183"/>
      <c r="AK94" s="183"/>
      <c r="AL94" s="183"/>
      <c r="AM94" s="183"/>
      <c r="AN94" s="184">
        <f>SUM(AG94,AT94)</f>
        <v>0</v>
      </c>
      <c r="AO94" s="184"/>
      <c r="AP94" s="184"/>
      <c r="AQ94" s="67" t="s">
        <v>1</v>
      </c>
      <c r="AR94" s="63"/>
      <c r="AS94" s="68">
        <f>ROUND(AS95,2)</f>
        <v>0</v>
      </c>
      <c r="AT94" s="69">
        <f>ROUND(SUM(AV94:AW94),2)</f>
        <v>0</v>
      </c>
      <c r="AU94" s="70">
        <f>ROUND(AU95,5)</f>
        <v>930.71149000000003</v>
      </c>
      <c r="AV94" s="69">
        <f>ROUND(AZ94*L29,2)</f>
        <v>0</v>
      </c>
      <c r="AW94" s="69">
        <f>ROUND(BA94*L30,2)</f>
        <v>0</v>
      </c>
      <c r="AX94" s="69">
        <f>ROUND(BB94*L29,2)</f>
        <v>0</v>
      </c>
      <c r="AY94" s="69">
        <f>ROUND(BC94*L30,2)</f>
        <v>0</v>
      </c>
      <c r="AZ94" s="69">
        <f>ROUND(AZ95,2)</f>
        <v>0</v>
      </c>
      <c r="BA94" s="69">
        <f>ROUND(BA95,2)</f>
        <v>0</v>
      </c>
      <c r="BB94" s="69">
        <f>ROUND(BB95,2)</f>
        <v>0</v>
      </c>
      <c r="BC94" s="69">
        <f>ROUND(BC95,2)</f>
        <v>0</v>
      </c>
      <c r="BD94" s="71">
        <f>ROUND(BD95,2)</f>
        <v>0</v>
      </c>
      <c r="BS94" s="72" t="s">
        <v>66</v>
      </c>
      <c r="BT94" s="72" t="s">
        <v>67</v>
      </c>
      <c r="BU94" s="73" t="s">
        <v>68</v>
      </c>
      <c r="BV94" s="72" t="s">
        <v>69</v>
      </c>
      <c r="BW94" s="72" t="s">
        <v>4</v>
      </c>
      <c r="BX94" s="72" t="s">
        <v>70</v>
      </c>
      <c r="CL94" s="72" t="s">
        <v>1</v>
      </c>
    </row>
    <row r="95" spans="1:91" s="7" customFormat="1" ht="16.5" customHeight="1">
      <c r="A95" s="74" t="s">
        <v>71</v>
      </c>
      <c r="B95" s="75"/>
      <c r="C95" s="76"/>
      <c r="D95" s="182" t="s">
        <v>72</v>
      </c>
      <c r="E95" s="182"/>
      <c r="F95" s="182"/>
      <c r="G95" s="182"/>
      <c r="H95" s="182"/>
      <c r="I95" s="77"/>
      <c r="J95" s="182" t="s">
        <v>73</v>
      </c>
      <c r="K95" s="182"/>
      <c r="L95" s="182"/>
      <c r="M95" s="182"/>
      <c r="N95" s="182"/>
      <c r="O95" s="182"/>
      <c r="P95" s="182"/>
      <c r="Q95" s="182"/>
      <c r="R95" s="182"/>
      <c r="S95" s="182"/>
      <c r="T95" s="182"/>
      <c r="U95" s="182"/>
      <c r="V95" s="182"/>
      <c r="W95" s="182"/>
      <c r="X95" s="182"/>
      <c r="Y95" s="182"/>
      <c r="Z95" s="182"/>
      <c r="AA95" s="182"/>
      <c r="AB95" s="182"/>
      <c r="AC95" s="182"/>
      <c r="AD95" s="182"/>
      <c r="AE95" s="182"/>
      <c r="AF95" s="182"/>
      <c r="AG95" s="180">
        <f>'SO 01 - SO-01 Hasičská zb...'!J30</f>
        <v>0</v>
      </c>
      <c r="AH95" s="181"/>
      <c r="AI95" s="181"/>
      <c r="AJ95" s="181"/>
      <c r="AK95" s="181"/>
      <c r="AL95" s="181"/>
      <c r="AM95" s="181"/>
      <c r="AN95" s="180">
        <f>SUM(AG95,AT95)</f>
        <v>0</v>
      </c>
      <c r="AO95" s="181"/>
      <c r="AP95" s="181"/>
      <c r="AQ95" s="78" t="s">
        <v>74</v>
      </c>
      <c r="AR95" s="75"/>
      <c r="AS95" s="79">
        <v>0</v>
      </c>
      <c r="AT95" s="80">
        <f>ROUND(SUM(AV95:AW95),2)</f>
        <v>0</v>
      </c>
      <c r="AU95" s="81">
        <f>'SO 01 - SO-01 Hasičská zb...'!P130</f>
        <v>930.71149155000001</v>
      </c>
      <c r="AV95" s="80">
        <f>'SO 01 - SO-01 Hasičská zb...'!J33</f>
        <v>0</v>
      </c>
      <c r="AW95" s="80">
        <f>'SO 01 - SO-01 Hasičská zb...'!J34</f>
        <v>0</v>
      </c>
      <c r="AX95" s="80">
        <f>'SO 01 - SO-01 Hasičská zb...'!J35</f>
        <v>0</v>
      </c>
      <c r="AY95" s="80">
        <f>'SO 01 - SO-01 Hasičská zb...'!J36</f>
        <v>0</v>
      </c>
      <c r="AZ95" s="80">
        <f>'SO 01 - SO-01 Hasičská zb...'!F33</f>
        <v>0</v>
      </c>
      <c r="BA95" s="80">
        <f>'SO 01 - SO-01 Hasičská zb...'!F34</f>
        <v>0</v>
      </c>
      <c r="BB95" s="80">
        <f>'SO 01 - SO-01 Hasičská zb...'!F35</f>
        <v>0</v>
      </c>
      <c r="BC95" s="80">
        <f>'SO 01 - SO-01 Hasičská zb...'!F36</f>
        <v>0</v>
      </c>
      <c r="BD95" s="82">
        <f>'SO 01 - SO-01 Hasičská zb...'!F37</f>
        <v>0</v>
      </c>
      <c r="BT95" s="83" t="s">
        <v>75</v>
      </c>
      <c r="BV95" s="83" t="s">
        <v>69</v>
      </c>
      <c r="BW95" s="83" t="s">
        <v>76</v>
      </c>
      <c r="BX95" s="83" t="s">
        <v>4</v>
      </c>
      <c r="CL95" s="83" t="s">
        <v>1</v>
      </c>
      <c r="CM95" s="83" t="s">
        <v>67</v>
      </c>
    </row>
    <row r="96" spans="1:91" s="2" customFormat="1" ht="30" customHeight="1">
      <c r="A96" s="27"/>
      <c r="B96" s="28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8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</row>
    <row r="97" spans="1:57" s="2" customFormat="1" ht="6.9" customHeight="1">
      <c r="A97" s="27"/>
      <c r="B97" s="42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28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</row>
  </sheetData>
  <mergeCells count="40">
    <mergeCell ref="AR2:BE2"/>
    <mergeCell ref="C92:G92"/>
    <mergeCell ref="I92:AF92"/>
    <mergeCell ref="AG92:AM92"/>
    <mergeCell ref="AN92:AP92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W31:AE31"/>
    <mergeCell ref="AN95:AP95"/>
    <mergeCell ref="AG95:AM95"/>
    <mergeCell ref="D95:H95"/>
    <mergeCell ref="J95:AF95"/>
    <mergeCell ref="AG94:AM94"/>
    <mergeCell ref="AN94:AP94"/>
    <mergeCell ref="AK31:AO31"/>
    <mergeCell ref="L31:P31"/>
    <mergeCell ref="W32:AE32"/>
    <mergeCell ref="AK32:AO32"/>
    <mergeCell ref="L32:P32"/>
    <mergeCell ref="W29:AE29"/>
    <mergeCell ref="AK29:AO29"/>
    <mergeCell ref="L29:P29"/>
    <mergeCell ref="W30:AE30"/>
    <mergeCell ref="AK30:AO30"/>
    <mergeCell ref="L30:P30"/>
    <mergeCell ref="K5:AO5"/>
    <mergeCell ref="K6:AO6"/>
    <mergeCell ref="E23:AN23"/>
    <mergeCell ref="AK26:AO26"/>
    <mergeCell ref="L28:P28"/>
    <mergeCell ref="W28:AE28"/>
    <mergeCell ref="AK28:AO28"/>
  </mergeCells>
  <hyperlinks>
    <hyperlink ref="A95" location="'SO 01 - SO-01 Hasičská zb...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226"/>
  <sheetViews>
    <sheetView showGridLines="0" tabSelected="1" topLeftCell="A172" workbookViewId="0">
      <selection activeCell="F24" sqref="F24"/>
    </sheetView>
  </sheetViews>
  <sheetFormatPr defaultRowHeight="10.199999999999999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1" spans="1:46">
      <c r="A1" s="84"/>
    </row>
    <row r="2" spans="1:46" s="1" customFormat="1" ht="36.9" customHeight="1">
      <c r="L2" s="185" t="s">
        <v>5</v>
      </c>
      <c r="M2" s="171"/>
      <c r="N2" s="171"/>
      <c r="O2" s="171"/>
      <c r="P2" s="171"/>
      <c r="Q2" s="171"/>
      <c r="R2" s="171"/>
      <c r="S2" s="171"/>
      <c r="T2" s="171"/>
      <c r="U2" s="171"/>
      <c r="V2" s="171"/>
      <c r="AT2" s="15" t="s">
        <v>76</v>
      </c>
    </row>
    <row r="3" spans="1:46" s="1" customFormat="1" ht="6.9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67</v>
      </c>
    </row>
    <row r="4" spans="1:46" s="1" customFormat="1" ht="24.9" customHeight="1">
      <c r="B4" s="18"/>
      <c r="D4" s="19" t="s">
        <v>77</v>
      </c>
      <c r="L4" s="18"/>
      <c r="M4" s="85" t="s">
        <v>9</v>
      </c>
      <c r="AT4" s="15" t="s">
        <v>3</v>
      </c>
    </row>
    <row r="5" spans="1:46" s="1" customFormat="1" ht="6.9" customHeight="1">
      <c r="B5" s="18"/>
      <c r="L5" s="18"/>
    </row>
    <row r="6" spans="1:46" s="1" customFormat="1" ht="12" customHeight="1">
      <c r="B6" s="18"/>
      <c r="D6" s="24" t="s">
        <v>11</v>
      </c>
      <c r="L6" s="18"/>
    </row>
    <row r="7" spans="1:46" s="1" customFormat="1" ht="16.5" customHeight="1">
      <c r="B7" s="18"/>
      <c r="E7" s="204" t="str">
        <f>'Rekapitulácia stavby'!K6</f>
        <v>Stavebné úpravy: Hasičská zbrojnica Michalová</v>
      </c>
      <c r="F7" s="205"/>
      <c r="G7" s="205"/>
      <c r="H7" s="205"/>
      <c r="L7" s="18"/>
    </row>
    <row r="8" spans="1:46" s="2" customFormat="1" ht="12" customHeight="1">
      <c r="A8" s="27"/>
      <c r="B8" s="28"/>
      <c r="C8" s="27"/>
      <c r="D8" s="24" t="s">
        <v>78</v>
      </c>
      <c r="E8" s="27"/>
      <c r="F8" s="27"/>
      <c r="G8" s="27"/>
      <c r="H8" s="27"/>
      <c r="I8" s="27"/>
      <c r="J8" s="27"/>
      <c r="K8" s="27"/>
      <c r="L8" s="3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</row>
    <row r="9" spans="1:46" s="2" customFormat="1" ht="16.5" customHeight="1">
      <c r="A9" s="27"/>
      <c r="B9" s="28"/>
      <c r="C9" s="27"/>
      <c r="D9" s="27"/>
      <c r="E9" s="191" t="s">
        <v>458</v>
      </c>
      <c r="F9" s="206"/>
      <c r="G9" s="206"/>
      <c r="H9" s="206"/>
      <c r="I9" s="27"/>
      <c r="J9" s="27"/>
      <c r="K9" s="27"/>
      <c r="L9" s="3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</row>
    <row r="10" spans="1:46" s="2" customFormat="1">
      <c r="A10" s="27"/>
      <c r="B10" s="28"/>
      <c r="C10" s="27"/>
      <c r="D10" s="27"/>
      <c r="E10" s="27"/>
      <c r="F10" s="27"/>
      <c r="G10" s="27"/>
      <c r="H10" s="27"/>
      <c r="I10" s="27"/>
      <c r="J10" s="27"/>
      <c r="K10" s="27"/>
      <c r="L10" s="3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</row>
    <row r="11" spans="1:46" s="2" customFormat="1" ht="12" customHeight="1">
      <c r="A11" s="27"/>
      <c r="B11" s="28"/>
      <c r="C11" s="27"/>
      <c r="D11" s="24" t="s">
        <v>12</v>
      </c>
      <c r="E11" s="27"/>
      <c r="F11" s="22" t="s">
        <v>1</v>
      </c>
      <c r="G11" s="27"/>
      <c r="H11" s="27"/>
      <c r="I11" s="24" t="s">
        <v>13</v>
      </c>
      <c r="J11" s="22" t="s">
        <v>1</v>
      </c>
      <c r="K11" s="27"/>
      <c r="L11" s="3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</row>
    <row r="12" spans="1:46" s="2" customFormat="1" ht="12" customHeight="1">
      <c r="A12" s="27"/>
      <c r="B12" s="28"/>
      <c r="C12" s="27"/>
      <c r="D12" s="24" t="s">
        <v>14</v>
      </c>
      <c r="E12" s="27"/>
      <c r="F12" s="22" t="s">
        <v>15</v>
      </c>
      <c r="G12" s="27"/>
      <c r="H12" s="27"/>
      <c r="I12" s="24" t="s">
        <v>16</v>
      </c>
      <c r="J12" s="50"/>
      <c r="K12" s="27"/>
      <c r="L12" s="3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</row>
    <row r="13" spans="1:46" s="2" customFormat="1" ht="10.95" customHeight="1">
      <c r="A13" s="27"/>
      <c r="B13" s="28"/>
      <c r="C13" s="27"/>
      <c r="D13" s="27"/>
      <c r="E13" s="27"/>
      <c r="F13" s="27"/>
      <c r="G13" s="27"/>
      <c r="H13" s="27"/>
      <c r="I13" s="27"/>
      <c r="J13" s="27"/>
      <c r="K13" s="27"/>
      <c r="L13" s="3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</row>
    <row r="14" spans="1:46" s="2" customFormat="1" ht="12" customHeight="1">
      <c r="A14" s="27"/>
      <c r="B14" s="28"/>
      <c r="C14" s="27"/>
      <c r="D14" s="24" t="s">
        <v>17</v>
      </c>
      <c r="E14" s="27"/>
      <c r="F14" s="27"/>
      <c r="G14" s="27"/>
      <c r="H14" s="27"/>
      <c r="I14" s="24" t="s">
        <v>18</v>
      </c>
      <c r="J14" s="22" t="s">
        <v>1</v>
      </c>
      <c r="K14" s="27"/>
      <c r="L14" s="3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</row>
    <row r="15" spans="1:46" s="2" customFormat="1" ht="18" customHeight="1">
      <c r="A15" s="27"/>
      <c r="B15" s="28"/>
      <c r="C15" s="27"/>
      <c r="D15" s="27"/>
      <c r="E15" s="22" t="s">
        <v>19</v>
      </c>
      <c r="F15" s="27"/>
      <c r="G15" s="27"/>
      <c r="H15" s="27"/>
      <c r="I15" s="24" t="s">
        <v>20</v>
      </c>
      <c r="J15" s="22" t="s">
        <v>1</v>
      </c>
      <c r="K15" s="27"/>
      <c r="L15" s="3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</row>
    <row r="16" spans="1:46" s="2" customFormat="1" ht="6.9" customHeight="1">
      <c r="A16" s="27"/>
      <c r="B16" s="28"/>
      <c r="C16" s="27"/>
      <c r="D16" s="27"/>
      <c r="E16" s="27"/>
      <c r="F16" s="27"/>
      <c r="G16" s="27"/>
      <c r="H16" s="27"/>
      <c r="I16" s="27"/>
      <c r="J16" s="27"/>
      <c r="K16" s="27"/>
      <c r="L16" s="3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</row>
    <row r="17" spans="1:31" s="2" customFormat="1" ht="12" customHeight="1">
      <c r="A17" s="27"/>
      <c r="B17" s="28"/>
      <c r="C17" s="27"/>
      <c r="D17" s="24" t="s">
        <v>21</v>
      </c>
      <c r="E17" s="27"/>
      <c r="F17" s="27"/>
      <c r="G17" s="27"/>
      <c r="H17" s="27"/>
      <c r="I17" s="24" t="s">
        <v>18</v>
      </c>
      <c r="J17" s="22" t="s">
        <v>1</v>
      </c>
      <c r="K17" s="27"/>
      <c r="L17" s="3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</row>
    <row r="18" spans="1:31" s="2" customFormat="1" ht="18" customHeight="1">
      <c r="A18" s="27"/>
      <c r="B18" s="28"/>
      <c r="C18" s="27"/>
      <c r="D18" s="27"/>
      <c r="E18" s="22"/>
      <c r="F18" s="27"/>
      <c r="G18" s="27"/>
      <c r="H18" s="27"/>
      <c r="I18" s="24" t="s">
        <v>20</v>
      </c>
      <c r="J18" s="22" t="s">
        <v>1</v>
      </c>
      <c r="K18" s="27"/>
      <c r="L18" s="3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</row>
    <row r="19" spans="1:31" s="2" customFormat="1" ht="6.9" customHeight="1">
      <c r="A19" s="27"/>
      <c r="B19" s="28"/>
      <c r="C19" s="27"/>
      <c r="D19" s="27"/>
      <c r="E19" s="27"/>
      <c r="F19" s="27"/>
      <c r="G19" s="27"/>
      <c r="H19" s="27"/>
      <c r="I19" s="27"/>
      <c r="J19" s="27"/>
      <c r="K19" s="27"/>
      <c r="L19" s="3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</row>
    <row r="20" spans="1:31" s="2" customFormat="1" ht="12" customHeight="1">
      <c r="A20" s="27"/>
      <c r="B20" s="28"/>
      <c r="C20" s="27"/>
      <c r="D20" s="24" t="s">
        <v>22</v>
      </c>
      <c r="E20" s="27"/>
      <c r="F20" s="27"/>
      <c r="G20" s="27"/>
      <c r="H20" s="27"/>
      <c r="I20" s="24" t="s">
        <v>18</v>
      </c>
      <c r="J20" s="22" t="str">
        <f>IF('Rekapitulácia stavby'!AN16="","",'Rekapitulácia stavby'!AN16)</f>
        <v/>
      </c>
      <c r="K20" s="27"/>
      <c r="L20" s="3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</row>
    <row r="21" spans="1:31" s="2" customFormat="1" ht="18" customHeight="1">
      <c r="A21" s="27"/>
      <c r="B21" s="28"/>
      <c r="C21" s="27"/>
      <c r="D21" s="27"/>
      <c r="E21" s="22" t="str">
        <f>IF('Rekapitulácia stavby'!E17="","",'Rekapitulácia stavby'!E17)</f>
        <v xml:space="preserve"> </v>
      </c>
      <c r="F21" s="27"/>
      <c r="G21" s="27"/>
      <c r="H21" s="27"/>
      <c r="I21" s="24" t="s">
        <v>20</v>
      </c>
      <c r="J21" s="22" t="str">
        <f>IF('Rekapitulácia stavby'!AN17="","",'Rekapitulácia stavby'!AN17)</f>
        <v/>
      </c>
      <c r="K21" s="27"/>
      <c r="L21" s="3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</row>
    <row r="22" spans="1:31" s="2" customFormat="1" ht="6.9" customHeight="1">
      <c r="A22" s="27"/>
      <c r="B22" s="28"/>
      <c r="C22" s="27"/>
      <c r="D22" s="27"/>
      <c r="E22" s="27"/>
      <c r="F22" s="27"/>
      <c r="G22" s="27"/>
      <c r="H22" s="27"/>
      <c r="I22" s="27"/>
      <c r="J22" s="27"/>
      <c r="K22" s="27"/>
      <c r="L22" s="3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</row>
    <row r="23" spans="1:31" s="2" customFormat="1" ht="12" customHeight="1">
      <c r="A23" s="27"/>
      <c r="B23" s="28"/>
      <c r="C23" s="27"/>
      <c r="D23" s="24" t="s">
        <v>25</v>
      </c>
      <c r="E23" s="27"/>
      <c r="F23" s="27"/>
      <c r="G23" s="27"/>
      <c r="H23" s="27"/>
      <c r="I23" s="24" t="s">
        <v>18</v>
      </c>
      <c r="J23" s="22" t="str">
        <f>IF('Rekapitulácia stavby'!AN19="","",'Rekapitulácia stavby'!AN19)</f>
        <v/>
      </c>
      <c r="K23" s="27"/>
      <c r="L23" s="3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</row>
    <row r="24" spans="1:31" s="2" customFormat="1" ht="18" customHeight="1">
      <c r="A24" s="27"/>
      <c r="B24" s="28"/>
      <c r="C24" s="27"/>
      <c r="D24" s="27"/>
      <c r="E24" s="22" t="str">
        <f>IF('Rekapitulácia stavby'!E20="","",'Rekapitulácia stavby'!E20)</f>
        <v xml:space="preserve"> </v>
      </c>
      <c r="F24" s="27"/>
      <c r="G24" s="27"/>
      <c r="H24" s="27"/>
      <c r="I24" s="24" t="s">
        <v>20</v>
      </c>
      <c r="J24" s="22" t="str">
        <f>IF('Rekapitulácia stavby'!AN20="","",'Rekapitulácia stavby'!AN20)</f>
        <v/>
      </c>
      <c r="K24" s="27"/>
      <c r="L24" s="3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</row>
    <row r="25" spans="1:31" s="2" customFormat="1" ht="6.9" customHeight="1">
      <c r="A25" s="27"/>
      <c r="B25" s="28"/>
      <c r="C25" s="27"/>
      <c r="D25" s="27"/>
      <c r="E25" s="27"/>
      <c r="F25" s="27"/>
      <c r="G25" s="27"/>
      <c r="H25" s="27"/>
      <c r="I25" s="27"/>
      <c r="J25" s="27"/>
      <c r="K25" s="27"/>
      <c r="L25" s="3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</row>
    <row r="26" spans="1:31" s="2" customFormat="1" ht="12" customHeight="1">
      <c r="A26" s="27"/>
      <c r="B26" s="28"/>
      <c r="C26" s="27"/>
      <c r="D26" s="24" t="s">
        <v>26</v>
      </c>
      <c r="E26" s="27"/>
      <c r="F26" s="27"/>
      <c r="G26" s="27"/>
      <c r="H26" s="27"/>
      <c r="I26" s="27"/>
      <c r="J26" s="27"/>
      <c r="K26" s="27"/>
      <c r="L26" s="3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</row>
    <row r="27" spans="1:31" s="8" customFormat="1" ht="16.5" customHeight="1">
      <c r="A27" s="86"/>
      <c r="B27" s="87"/>
      <c r="C27" s="86"/>
      <c r="D27" s="86"/>
      <c r="E27" s="173" t="s">
        <v>1</v>
      </c>
      <c r="F27" s="173"/>
      <c r="G27" s="173"/>
      <c r="H27" s="173"/>
      <c r="I27" s="86"/>
      <c r="J27" s="86"/>
      <c r="K27" s="86"/>
      <c r="L27" s="88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</row>
    <row r="28" spans="1:31" s="2" customFormat="1" ht="6.9" customHeight="1">
      <c r="A28" s="27"/>
      <c r="B28" s="28"/>
      <c r="C28" s="27"/>
      <c r="D28" s="27"/>
      <c r="E28" s="27"/>
      <c r="F28" s="27"/>
      <c r="G28" s="27"/>
      <c r="H28" s="27"/>
      <c r="I28" s="27"/>
      <c r="J28" s="27"/>
      <c r="K28" s="27"/>
      <c r="L28" s="3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</row>
    <row r="29" spans="1:31" s="2" customFormat="1" ht="6.9" customHeight="1">
      <c r="A29" s="27"/>
      <c r="B29" s="28"/>
      <c r="C29" s="27"/>
      <c r="D29" s="61"/>
      <c r="E29" s="61"/>
      <c r="F29" s="61"/>
      <c r="G29" s="61"/>
      <c r="H29" s="61"/>
      <c r="I29" s="61"/>
      <c r="J29" s="61"/>
      <c r="K29" s="61"/>
      <c r="L29" s="3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</row>
    <row r="30" spans="1:31" s="2" customFormat="1" ht="25.35" customHeight="1">
      <c r="A30" s="27"/>
      <c r="B30" s="28"/>
      <c r="C30" s="27"/>
      <c r="D30" s="89" t="s">
        <v>27</v>
      </c>
      <c r="E30" s="27"/>
      <c r="F30" s="27"/>
      <c r="G30" s="27"/>
      <c r="H30" s="27"/>
      <c r="I30" s="27"/>
      <c r="J30" s="66">
        <f>ROUND(J130, 2)</f>
        <v>0</v>
      </c>
      <c r="K30" s="27"/>
      <c r="L30" s="3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</row>
    <row r="31" spans="1:31" s="2" customFormat="1" ht="6.9" customHeight="1">
      <c r="A31" s="27"/>
      <c r="B31" s="28"/>
      <c r="C31" s="27"/>
      <c r="D31" s="61"/>
      <c r="E31" s="61"/>
      <c r="F31" s="61"/>
      <c r="G31" s="61"/>
      <c r="H31" s="61"/>
      <c r="I31" s="61"/>
      <c r="J31" s="61"/>
      <c r="K31" s="61"/>
      <c r="L31" s="3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</row>
    <row r="32" spans="1:31" s="2" customFormat="1" ht="14.4" customHeight="1">
      <c r="A32" s="27"/>
      <c r="B32" s="28"/>
      <c r="C32" s="27"/>
      <c r="D32" s="27"/>
      <c r="E32" s="27"/>
      <c r="F32" s="31" t="s">
        <v>29</v>
      </c>
      <c r="G32" s="27"/>
      <c r="H32" s="27"/>
      <c r="I32" s="31" t="s">
        <v>28</v>
      </c>
      <c r="J32" s="31" t="s">
        <v>30</v>
      </c>
      <c r="K32" s="27"/>
      <c r="L32" s="3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</row>
    <row r="33" spans="1:31" s="2" customFormat="1" ht="14.4" customHeight="1">
      <c r="A33" s="27"/>
      <c r="B33" s="28"/>
      <c r="C33" s="27"/>
      <c r="D33" s="90" t="s">
        <v>31</v>
      </c>
      <c r="E33" s="24" t="s">
        <v>32</v>
      </c>
      <c r="F33" s="91">
        <f>ROUND((SUM(BE130:BE225)),  2)</f>
        <v>0</v>
      </c>
      <c r="G33" s="27"/>
      <c r="H33" s="27"/>
      <c r="I33" s="92">
        <v>0.2</v>
      </c>
      <c r="J33" s="91">
        <f>ROUND(((SUM(BE130:BE225))*I33),  2)</f>
        <v>0</v>
      </c>
      <c r="K33" s="27"/>
      <c r="L33" s="3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</row>
    <row r="34" spans="1:31" s="2" customFormat="1" ht="14.4" customHeight="1">
      <c r="A34" s="27"/>
      <c r="B34" s="28"/>
      <c r="C34" s="27"/>
      <c r="D34" s="27"/>
      <c r="E34" s="24" t="s">
        <v>33</v>
      </c>
      <c r="F34" s="91">
        <f>ROUND((SUM(BF130:BF225)),  2)</f>
        <v>0</v>
      </c>
      <c r="G34" s="27"/>
      <c r="H34" s="27"/>
      <c r="I34" s="92">
        <v>0.2</v>
      </c>
      <c r="J34" s="91">
        <f>ROUND(((SUM(BF130:BF225))*I34),  2)</f>
        <v>0</v>
      </c>
      <c r="K34" s="27"/>
      <c r="L34" s="3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</row>
    <row r="35" spans="1:31" s="2" customFormat="1" ht="14.4" hidden="1" customHeight="1">
      <c r="A35" s="27"/>
      <c r="B35" s="28"/>
      <c r="C35" s="27"/>
      <c r="D35" s="27"/>
      <c r="E35" s="24" t="s">
        <v>34</v>
      </c>
      <c r="F35" s="91">
        <f>ROUND((SUM(BG130:BG225)),  2)</f>
        <v>0</v>
      </c>
      <c r="G35" s="27"/>
      <c r="H35" s="27"/>
      <c r="I35" s="92">
        <v>0.2</v>
      </c>
      <c r="J35" s="91">
        <f>0</f>
        <v>0</v>
      </c>
      <c r="K35" s="27"/>
      <c r="L35" s="3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</row>
    <row r="36" spans="1:31" s="2" customFormat="1" ht="14.4" hidden="1" customHeight="1">
      <c r="A36" s="27"/>
      <c r="B36" s="28"/>
      <c r="C36" s="27"/>
      <c r="D36" s="27"/>
      <c r="E36" s="24" t="s">
        <v>35</v>
      </c>
      <c r="F36" s="91">
        <f>ROUND((SUM(BH130:BH225)),  2)</f>
        <v>0</v>
      </c>
      <c r="G36" s="27"/>
      <c r="H36" s="27"/>
      <c r="I36" s="92">
        <v>0.2</v>
      </c>
      <c r="J36" s="91">
        <f>0</f>
        <v>0</v>
      </c>
      <c r="K36" s="27"/>
      <c r="L36" s="3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</row>
    <row r="37" spans="1:31" s="2" customFormat="1" ht="14.4" hidden="1" customHeight="1">
      <c r="A37" s="27"/>
      <c r="B37" s="28"/>
      <c r="C37" s="27"/>
      <c r="D37" s="27"/>
      <c r="E37" s="24" t="s">
        <v>36</v>
      </c>
      <c r="F37" s="91">
        <f>ROUND((SUM(BI130:BI225)),  2)</f>
        <v>0</v>
      </c>
      <c r="G37" s="27"/>
      <c r="H37" s="27"/>
      <c r="I37" s="92">
        <v>0</v>
      </c>
      <c r="J37" s="91">
        <f>0</f>
        <v>0</v>
      </c>
      <c r="K37" s="27"/>
      <c r="L37" s="3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</row>
    <row r="38" spans="1:31" s="2" customFormat="1" ht="6.9" customHeight="1">
      <c r="A38" s="27"/>
      <c r="B38" s="28"/>
      <c r="C38" s="27"/>
      <c r="D38" s="27"/>
      <c r="E38" s="27"/>
      <c r="F38" s="27"/>
      <c r="G38" s="27"/>
      <c r="H38" s="27"/>
      <c r="I38" s="27"/>
      <c r="J38" s="27"/>
      <c r="K38" s="27"/>
      <c r="L38" s="3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</row>
    <row r="39" spans="1:31" s="2" customFormat="1" ht="25.35" customHeight="1">
      <c r="A39" s="27"/>
      <c r="B39" s="28"/>
      <c r="C39" s="93"/>
      <c r="D39" s="94" t="s">
        <v>37</v>
      </c>
      <c r="E39" s="55"/>
      <c r="F39" s="55"/>
      <c r="G39" s="95" t="s">
        <v>38</v>
      </c>
      <c r="H39" s="96" t="s">
        <v>39</v>
      </c>
      <c r="I39" s="55"/>
      <c r="J39" s="97">
        <f>SUM(J30:J37)</f>
        <v>0</v>
      </c>
      <c r="K39" s="98"/>
      <c r="L39" s="3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</row>
    <row r="40" spans="1:31" s="2" customFormat="1" ht="14.4" customHeight="1">
      <c r="A40" s="27"/>
      <c r="B40" s="28"/>
      <c r="C40" s="27"/>
      <c r="D40" s="27"/>
      <c r="E40" s="27"/>
      <c r="F40" s="27"/>
      <c r="G40" s="27"/>
      <c r="H40" s="27"/>
      <c r="I40" s="27"/>
      <c r="J40" s="27"/>
      <c r="K40" s="27"/>
      <c r="L40" s="3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</row>
    <row r="41" spans="1:31" s="1" customFormat="1" ht="14.4" customHeight="1">
      <c r="B41" s="18"/>
      <c r="L41" s="18"/>
    </row>
    <row r="42" spans="1:31" s="1" customFormat="1" ht="14.4" customHeight="1">
      <c r="B42" s="18"/>
      <c r="L42" s="18"/>
    </row>
    <row r="43" spans="1:31" s="1" customFormat="1" ht="14.4" customHeight="1">
      <c r="B43" s="18"/>
      <c r="L43" s="18"/>
    </row>
    <row r="44" spans="1:31" s="1" customFormat="1" ht="14.4" customHeight="1">
      <c r="B44" s="18"/>
      <c r="L44" s="18"/>
    </row>
    <row r="45" spans="1:31" s="1" customFormat="1" ht="14.4" customHeight="1">
      <c r="B45" s="18"/>
      <c r="L45" s="18"/>
    </row>
    <row r="46" spans="1:31" s="1" customFormat="1" ht="14.4" customHeight="1">
      <c r="B46" s="18"/>
      <c r="L46" s="18"/>
    </row>
    <row r="47" spans="1:31" s="1" customFormat="1" ht="14.4" customHeight="1">
      <c r="B47" s="18"/>
      <c r="L47" s="18"/>
    </row>
    <row r="48" spans="1:31" s="1" customFormat="1" ht="14.4" customHeight="1">
      <c r="B48" s="18"/>
      <c r="L48" s="18"/>
    </row>
    <row r="49" spans="1:31" s="1" customFormat="1" ht="14.4" customHeight="1">
      <c r="B49" s="18"/>
      <c r="L49" s="18"/>
    </row>
    <row r="50" spans="1:31" s="2" customFormat="1" ht="14.4" customHeight="1">
      <c r="B50" s="37"/>
      <c r="D50" s="38" t="s">
        <v>40</v>
      </c>
      <c r="E50" s="39"/>
      <c r="F50" s="39"/>
      <c r="G50" s="38" t="s">
        <v>41</v>
      </c>
      <c r="H50" s="39"/>
      <c r="I50" s="39"/>
      <c r="J50" s="39"/>
      <c r="K50" s="39"/>
      <c r="L50" s="37"/>
    </row>
    <row r="51" spans="1:31">
      <c r="B51" s="18"/>
      <c r="L51" s="18"/>
    </row>
    <row r="52" spans="1:31">
      <c r="B52" s="18"/>
      <c r="L52" s="18"/>
    </row>
    <row r="53" spans="1:31">
      <c r="B53" s="18"/>
      <c r="L53" s="18"/>
    </row>
    <row r="54" spans="1:31">
      <c r="B54" s="18"/>
      <c r="L54" s="18"/>
    </row>
    <row r="55" spans="1:31">
      <c r="B55" s="18"/>
      <c r="L55" s="18"/>
    </row>
    <row r="56" spans="1:31">
      <c r="B56" s="18"/>
      <c r="L56" s="18"/>
    </row>
    <row r="57" spans="1:31">
      <c r="B57" s="18"/>
      <c r="L57" s="18"/>
    </row>
    <row r="58" spans="1:31">
      <c r="B58" s="18"/>
      <c r="L58" s="18"/>
    </row>
    <row r="59" spans="1:31">
      <c r="B59" s="18"/>
      <c r="L59" s="18"/>
    </row>
    <row r="60" spans="1:31">
      <c r="B60" s="18"/>
      <c r="L60" s="18"/>
    </row>
    <row r="61" spans="1:31" s="2" customFormat="1" ht="13.2">
      <c r="A61" s="27"/>
      <c r="B61" s="28"/>
      <c r="C61" s="27"/>
      <c r="D61" s="40" t="s">
        <v>42</v>
      </c>
      <c r="E61" s="30"/>
      <c r="F61" s="99" t="s">
        <v>43</v>
      </c>
      <c r="G61" s="40" t="s">
        <v>42</v>
      </c>
      <c r="H61" s="30"/>
      <c r="I61" s="30"/>
      <c r="J61" s="100" t="s">
        <v>43</v>
      </c>
      <c r="K61" s="30"/>
      <c r="L61" s="3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</row>
    <row r="62" spans="1:31">
      <c r="B62" s="18"/>
      <c r="L62" s="18"/>
    </row>
    <row r="63" spans="1:31">
      <c r="B63" s="18"/>
      <c r="L63" s="18"/>
    </row>
    <row r="64" spans="1:31">
      <c r="B64" s="18"/>
      <c r="L64" s="18"/>
    </row>
    <row r="65" spans="1:31" s="2" customFormat="1" ht="13.2">
      <c r="A65" s="27"/>
      <c r="B65" s="28"/>
      <c r="C65" s="27"/>
      <c r="D65" s="38" t="s">
        <v>44</v>
      </c>
      <c r="E65" s="41"/>
      <c r="F65" s="41"/>
      <c r="G65" s="38" t="s">
        <v>45</v>
      </c>
      <c r="H65" s="41"/>
      <c r="I65" s="41"/>
      <c r="J65" s="41"/>
      <c r="K65" s="41"/>
      <c r="L65" s="3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</row>
    <row r="66" spans="1:31">
      <c r="B66" s="18"/>
      <c r="L66" s="18"/>
    </row>
    <row r="67" spans="1:31">
      <c r="B67" s="18"/>
      <c r="L67" s="18"/>
    </row>
    <row r="68" spans="1:31">
      <c r="B68" s="18"/>
      <c r="L68" s="18"/>
    </row>
    <row r="69" spans="1:31">
      <c r="B69" s="18"/>
      <c r="L69" s="18"/>
    </row>
    <row r="70" spans="1:31">
      <c r="B70" s="18"/>
      <c r="L70" s="18"/>
    </row>
    <row r="71" spans="1:31">
      <c r="B71" s="18"/>
      <c r="L71" s="18"/>
    </row>
    <row r="72" spans="1:31">
      <c r="B72" s="18"/>
      <c r="L72" s="18"/>
    </row>
    <row r="73" spans="1:31">
      <c r="B73" s="18"/>
      <c r="L73" s="18"/>
    </row>
    <row r="74" spans="1:31">
      <c r="B74" s="18"/>
      <c r="L74" s="18"/>
    </row>
    <row r="75" spans="1:31">
      <c r="B75" s="18"/>
      <c r="L75" s="18"/>
    </row>
    <row r="76" spans="1:31" s="2" customFormat="1" ht="13.2">
      <c r="A76" s="27"/>
      <c r="B76" s="28"/>
      <c r="C76" s="27"/>
      <c r="D76" s="40" t="s">
        <v>42</v>
      </c>
      <c r="E76" s="30"/>
      <c r="F76" s="99" t="s">
        <v>43</v>
      </c>
      <c r="G76" s="40" t="s">
        <v>42</v>
      </c>
      <c r="H76" s="30"/>
      <c r="I76" s="30"/>
      <c r="J76" s="100" t="s">
        <v>43</v>
      </c>
      <c r="K76" s="30"/>
      <c r="L76" s="3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</row>
    <row r="77" spans="1:31" s="2" customFormat="1" ht="14.4" customHeight="1">
      <c r="A77" s="27"/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3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</row>
    <row r="81" spans="1:47" s="2" customFormat="1" ht="6.9" customHeight="1">
      <c r="A81" s="27"/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3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</row>
    <row r="82" spans="1:47" s="2" customFormat="1" ht="24.9" customHeight="1">
      <c r="A82" s="27"/>
      <c r="B82" s="28"/>
      <c r="C82" s="19" t="s">
        <v>79</v>
      </c>
      <c r="D82" s="27"/>
      <c r="E82" s="27"/>
      <c r="F82" s="27"/>
      <c r="G82" s="27"/>
      <c r="H82" s="27"/>
      <c r="I82" s="27"/>
      <c r="J82" s="27"/>
      <c r="K82" s="27"/>
      <c r="L82" s="3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</row>
    <row r="83" spans="1:47" s="2" customFormat="1" ht="6.9" customHeight="1">
      <c r="A83" s="27"/>
      <c r="B83" s="28"/>
      <c r="C83" s="27"/>
      <c r="D83" s="27"/>
      <c r="E83" s="27"/>
      <c r="F83" s="27"/>
      <c r="G83" s="27"/>
      <c r="H83" s="27"/>
      <c r="I83" s="27"/>
      <c r="J83" s="27"/>
      <c r="K83" s="27"/>
      <c r="L83" s="3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</row>
    <row r="84" spans="1:47" s="2" customFormat="1" ht="12" customHeight="1">
      <c r="A84" s="27"/>
      <c r="B84" s="28"/>
      <c r="C84" s="24" t="s">
        <v>11</v>
      </c>
      <c r="D84" s="27"/>
      <c r="E84" s="27"/>
      <c r="F84" s="27"/>
      <c r="G84" s="27"/>
      <c r="H84" s="27"/>
      <c r="I84" s="27"/>
      <c r="J84" s="27"/>
      <c r="K84" s="27"/>
      <c r="L84" s="3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</row>
    <row r="85" spans="1:47" s="2" customFormat="1" ht="16.5" customHeight="1">
      <c r="A85" s="27"/>
      <c r="B85" s="28"/>
      <c r="C85" s="27"/>
      <c r="D85" s="27"/>
      <c r="E85" s="204" t="str">
        <f>E7</f>
        <v>Stavebné úpravy: Hasičská zbrojnica Michalová</v>
      </c>
      <c r="F85" s="205"/>
      <c r="G85" s="205"/>
      <c r="H85" s="205"/>
      <c r="I85" s="27"/>
      <c r="J85" s="27"/>
      <c r="K85" s="27"/>
      <c r="L85" s="3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</row>
    <row r="86" spans="1:47" s="2" customFormat="1" ht="12" customHeight="1">
      <c r="A86" s="27"/>
      <c r="B86" s="28"/>
      <c r="C86" s="24" t="s">
        <v>78</v>
      </c>
      <c r="D86" s="27"/>
      <c r="E86" s="27"/>
      <c r="F86" s="27"/>
      <c r="G86" s="27"/>
      <c r="H86" s="27"/>
      <c r="I86" s="27"/>
      <c r="J86" s="27"/>
      <c r="K86" s="27"/>
      <c r="L86" s="3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</row>
    <row r="87" spans="1:47" s="2" customFormat="1" ht="16.5" customHeight="1">
      <c r="A87" s="27"/>
      <c r="B87" s="28"/>
      <c r="C87" s="27"/>
      <c r="D87" s="27"/>
      <c r="E87" s="191" t="str">
        <f>E9</f>
        <v>SO 01 - SO-01 Hasičská zbrojnica</v>
      </c>
      <c r="F87" s="206"/>
      <c r="G87" s="206"/>
      <c r="H87" s="206"/>
      <c r="I87" s="27"/>
      <c r="J87" s="27"/>
      <c r="K87" s="27"/>
      <c r="L87" s="3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</row>
    <row r="88" spans="1:47" s="2" customFormat="1" ht="6.9" customHeight="1">
      <c r="A88" s="27"/>
      <c r="B88" s="28"/>
      <c r="C88" s="27"/>
      <c r="D88" s="27"/>
      <c r="E88" s="27"/>
      <c r="F88" s="27"/>
      <c r="G88" s="27"/>
      <c r="H88" s="27"/>
      <c r="I88" s="27"/>
      <c r="J88" s="27"/>
      <c r="K88" s="27"/>
      <c r="L88" s="3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</row>
    <row r="89" spans="1:47" s="2" customFormat="1" ht="12" customHeight="1">
      <c r="A89" s="27"/>
      <c r="B89" s="28"/>
      <c r="C89" s="24" t="s">
        <v>14</v>
      </c>
      <c r="D89" s="27"/>
      <c r="E89" s="27"/>
      <c r="F89" s="22" t="str">
        <f>F12</f>
        <v xml:space="preserve"> </v>
      </c>
      <c r="G89" s="27"/>
      <c r="H89" s="27"/>
      <c r="I89" s="24" t="s">
        <v>16</v>
      </c>
      <c r="J89" s="50"/>
      <c r="K89" s="27"/>
      <c r="L89" s="3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</row>
    <row r="90" spans="1:47" s="2" customFormat="1" ht="6.9" customHeight="1">
      <c r="A90" s="27"/>
      <c r="B90" s="28"/>
      <c r="C90" s="27"/>
      <c r="D90" s="27"/>
      <c r="E90" s="27"/>
      <c r="F90" s="27"/>
      <c r="G90" s="27"/>
      <c r="H90" s="27"/>
      <c r="I90" s="27"/>
      <c r="J90" s="27"/>
      <c r="K90" s="27"/>
      <c r="L90" s="3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</row>
    <row r="91" spans="1:47" s="2" customFormat="1" ht="15.15" customHeight="1">
      <c r="A91" s="27"/>
      <c r="B91" s="28"/>
      <c r="C91" s="24" t="s">
        <v>17</v>
      </c>
      <c r="D91" s="27"/>
      <c r="E91" s="27"/>
      <c r="F91" s="22" t="str">
        <f>E15</f>
        <v>Obec Michalová</v>
      </c>
      <c r="G91" s="27"/>
      <c r="H91" s="27"/>
      <c r="I91" s="24" t="s">
        <v>22</v>
      </c>
      <c r="J91" s="25" t="str">
        <f>E21</f>
        <v xml:space="preserve"> </v>
      </c>
      <c r="K91" s="27"/>
      <c r="L91" s="3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</row>
    <row r="92" spans="1:47" s="2" customFormat="1" ht="15.15" customHeight="1">
      <c r="A92" s="27"/>
      <c r="B92" s="28"/>
      <c r="C92" s="24" t="s">
        <v>21</v>
      </c>
      <c r="D92" s="27"/>
      <c r="E92" s="27"/>
      <c r="F92" s="22"/>
      <c r="G92" s="27"/>
      <c r="H92" s="27"/>
      <c r="I92" s="24" t="s">
        <v>25</v>
      </c>
      <c r="J92" s="25" t="str">
        <f>E24</f>
        <v xml:space="preserve"> </v>
      </c>
      <c r="K92" s="27"/>
      <c r="L92" s="3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</row>
    <row r="93" spans="1:47" s="2" customFormat="1" ht="10.35" customHeight="1">
      <c r="A93" s="27"/>
      <c r="B93" s="28"/>
      <c r="C93" s="27"/>
      <c r="D93" s="27"/>
      <c r="E93" s="27"/>
      <c r="F93" s="27"/>
      <c r="G93" s="27"/>
      <c r="H93" s="27"/>
      <c r="I93" s="27"/>
      <c r="J93" s="27"/>
      <c r="K93" s="27"/>
      <c r="L93" s="3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</row>
    <row r="94" spans="1:47" s="2" customFormat="1" ht="29.25" customHeight="1">
      <c r="A94" s="27"/>
      <c r="B94" s="28"/>
      <c r="C94" s="101" t="s">
        <v>80</v>
      </c>
      <c r="D94" s="93"/>
      <c r="E94" s="93"/>
      <c r="F94" s="93"/>
      <c r="G94" s="93"/>
      <c r="H94" s="93"/>
      <c r="I94" s="93"/>
      <c r="J94" s="102" t="s">
        <v>81</v>
      </c>
      <c r="K94" s="93"/>
      <c r="L94" s="3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</row>
    <row r="95" spans="1:47" s="2" customFormat="1" ht="10.35" customHeight="1">
      <c r="A95" s="27"/>
      <c r="B95" s="28"/>
      <c r="C95" s="27"/>
      <c r="D95" s="27"/>
      <c r="E95" s="27"/>
      <c r="F95" s="27"/>
      <c r="G95" s="27"/>
      <c r="H95" s="27"/>
      <c r="I95" s="27"/>
      <c r="J95" s="27"/>
      <c r="K95" s="27"/>
      <c r="L95" s="3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</row>
    <row r="96" spans="1:47" s="2" customFormat="1" ht="22.95" customHeight="1">
      <c r="A96" s="27"/>
      <c r="B96" s="28"/>
      <c r="C96" s="103" t="s">
        <v>82</v>
      </c>
      <c r="D96" s="27"/>
      <c r="E96" s="27"/>
      <c r="F96" s="27"/>
      <c r="G96" s="27"/>
      <c r="H96" s="27"/>
      <c r="I96" s="27"/>
      <c r="J96" s="66">
        <f>J130</f>
        <v>0</v>
      </c>
      <c r="K96" s="27"/>
      <c r="L96" s="3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U96" s="15" t="s">
        <v>83</v>
      </c>
    </row>
    <row r="97" spans="1:31" s="9" customFormat="1" ht="24.9" customHeight="1">
      <c r="B97" s="104"/>
      <c r="D97" s="105" t="s">
        <v>84</v>
      </c>
      <c r="E97" s="106"/>
      <c r="F97" s="106"/>
      <c r="G97" s="106"/>
      <c r="H97" s="106"/>
      <c r="I97" s="106"/>
      <c r="J97" s="107">
        <f>J131</f>
        <v>0</v>
      </c>
      <c r="L97" s="104"/>
    </row>
    <row r="98" spans="1:31" s="10" customFormat="1" ht="19.95" customHeight="1">
      <c r="B98" s="108"/>
      <c r="D98" s="109" t="s">
        <v>85</v>
      </c>
      <c r="E98" s="110"/>
      <c r="F98" s="110"/>
      <c r="G98" s="110"/>
      <c r="H98" s="110"/>
      <c r="I98" s="110"/>
      <c r="J98" s="111">
        <f>J132</f>
        <v>0</v>
      </c>
      <c r="L98" s="108"/>
    </row>
    <row r="99" spans="1:31" s="10" customFormat="1" ht="19.95" customHeight="1">
      <c r="B99" s="108"/>
      <c r="D99" s="109" t="s">
        <v>86</v>
      </c>
      <c r="E99" s="110"/>
      <c r="F99" s="110"/>
      <c r="G99" s="110"/>
      <c r="H99" s="110"/>
      <c r="I99" s="110"/>
      <c r="J99" s="111">
        <f>J144</f>
        <v>0</v>
      </c>
      <c r="L99" s="108"/>
    </row>
    <row r="100" spans="1:31" s="10" customFormat="1" ht="19.95" customHeight="1">
      <c r="B100" s="108"/>
      <c r="D100" s="109" t="s">
        <v>87</v>
      </c>
      <c r="E100" s="110"/>
      <c r="F100" s="110"/>
      <c r="G100" s="110"/>
      <c r="H100" s="110"/>
      <c r="I100" s="110"/>
      <c r="J100" s="111">
        <f>J149</f>
        <v>0</v>
      </c>
      <c r="L100" s="108"/>
    </row>
    <row r="101" spans="1:31" s="10" customFormat="1" ht="19.95" customHeight="1">
      <c r="B101" s="108"/>
      <c r="D101" s="109" t="s">
        <v>88</v>
      </c>
      <c r="E101" s="110"/>
      <c r="F101" s="110"/>
      <c r="G101" s="110"/>
      <c r="H101" s="110"/>
      <c r="I101" s="110"/>
      <c r="J101" s="111">
        <f>J153</f>
        <v>0</v>
      </c>
      <c r="L101" s="108"/>
    </row>
    <row r="102" spans="1:31" s="10" customFormat="1" ht="19.95" customHeight="1">
      <c r="B102" s="108"/>
      <c r="D102" s="109" t="s">
        <v>89</v>
      </c>
      <c r="E102" s="110"/>
      <c r="F102" s="110"/>
      <c r="G102" s="110"/>
      <c r="H102" s="110"/>
      <c r="I102" s="110"/>
      <c r="J102" s="111">
        <f>J167</f>
        <v>0</v>
      </c>
      <c r="L102" s="108"/>
    </row>
    <row r="103" spans="1:31" s="10" customFormat="1" ht="19.95" customHeight="1">
      <c r="B103" s="108"/>
      <c r="D103" s="109" t="s">
        <v>90</v>
      </c>
      <c r="E103" s="110"/>
      <c r="F103" s="110"/>
      <c r="G103" s="110"/>
      <c r="H103" s="110"/>
      <c r="I103" s="110"/>
      <c r="J103" s="111">
        <f>J181</f>
        <v>0</v>
      </c>
      <c r="L103" s="108"/>
    </row>
    <row r="104" spans="1:31" s="9" customFormat="1" ht="24.9" customHeight="1">
      <c r="B104" s="104"/>
      <c r="D104" s="105" t="s">
        <v>91</v>
      </c>
      <c r="E104" s="106"/>
      <c r="F104" s="106"/>
      <c r="G104" s="106"/>
      <c r="H104" s="106"/>
      <c r="I104" s="106"/>
      <c r="J104" s="107">
        <f>J183</f>
        <v>0</v>
      </c>
      <c r="L104" s="104"/>
    </row>
    <row r="105" spans="1:31" s="10" customFormat="1" ht="19.95" customHeight="1">
      <c r="B105" s="108"/>
      <c r="D105" s="109" t="s">
        <v>92</v>
      </c>
      <c r="E105" s="110"/>
      <c r="F105" s="110"/>
      <c r="G105" s="110"/>
      <c r="H105" s="110"/>
      <c r="I105" s="110"/>
      <c r="J105" s="111">
        <f>J184</f>
        <v>0</v>
      </c>
      <c r="L105" s="108"/>
    </row>
    <row r="106" spans="1:31" s="10" customFormat="1" ht="19.95" customHeight="1">
      <c r="B106" s="108"/>
      <c r="D106" s="109" t="s">
        <v>93</v>
      </c>
      <c r="E106" s="110"/>
      <c r="F106" s="110"/>
      <c r="G106" s="110"/>
      <c r="H106" s="110"/>
      <c r="I106" s="110"/>
      <c r="J106" s="111">
        <f>J194</f>
        <v>0</v>
      </c>
      <c r="L106" s="108"/>
    </row>
    <row r="107" spans="1:31" s="10" customFormat="1" ht="19.95" customHeight="1">
      <c r="B107" s="108"/>
      <c r="D107" s="109" t="s">
        <v>94</v>
      </c>
      <c r="E107" s="110"/>
      <c r="F107" s="110"/>
      <c r="G107" s="110"/>
      <c r="H107" s="110"/>
      <c r="I107" s="110"/>
      <c r="J107" s="111">
        <f>J202</f>
        <v>0</v>
      </c>
      <c r="L107" s="108"/>
    </row>
    <row r="108" spans="1:31" s="10" customFormat="1" ht="19.95" customHeight="1">
      <c r="B108" s="108"/>
      <c r="D108" s="109" t="s">
        <v>95</v>
      </c>
      <c r="E108" s="110"/>
      <c r="F108" s="110"/>
      <c r="G108" s="110"/>
      <c r="H108" s="110"/>
      <c r="I108" s="110"/>
      <c r="J108" s="111">
        <f>J221</f>
        <v>0</v>
      </c>
      <c r="L108" s="108"/>
    </row>
    <row r="109" spans="1:31" s="9" customFormat="1" ht="24.9" customHeight="1">
      <c r="B109" s="104"/>
      <c r="D109" s="105" t="s">
        <v>96</v>
      </c>
      <c r="E109" s="106"/>
      <c r="F109" s="106"/>
      <c r="G109" s="106"/>
      <c r="H109" s="106"/>
      <c r="I109" s="106"/>
      <c r="J109" s="107">
        <f>J223</f>
        <v>0</v>
      </c>
      <c r="L109" s="104"/>
    </row>
    <row r="110" spans="1:31" s="10" customFormat="1" ht="19.95" customHeight="1">
      <c r="B110" s="108"/>
      <c r="D110" s="109" t="s">
        <v>97</v>
      </c>
      <c r="E110" s="110"/>
      <c r="F110" s="110"/>
      <c r="G110" s="110"/>
      <c r="H110" s="110"/>
      <c r="I110" s="110"/>
      <c r="J110" s="111">
        <f>J224</f>
        <v>0</v>
      </c>
      <c r="L110" s="108"/>
    </row>
    <row r="111" spans="1:31" s="2" customFormat="1" ht="21.75" customHeight="1">
      <c r="A111" s="27"/>
      <c r="B111" s="28"/>
      <c r="C111" s="27"/>
      <c r="D111" s="27"/>
      <c r="E111" s="27"/>
      <c r="F111" s="27"/>
      <c r="G111" s="27"/>
      <c r="H111" s="27"/>
      <c r="I111" s="27"/>
      <c r="J111" s="27"/>
      <c r="K111" s="27"/>
      <c r="L111" s="3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</row>
    <row r="112" spans="1:31" s="2" customFormat="1" ht="6.9" customHeight="1">
      <c r="A112" s="27"/>
      <c r="B112" s="42"/>
      <c r="C112" s="43"/>
      <c r="D112" s="43"/>
      <c r="E112" s="43"/>
      <c r="F112" s="43"/>
      <c r="G112" s="43"/>
      <c r="H112" s="43"/>
      <c r="I112" s="43"/>
      <c r="J112" s="43"/>
      <c r="K112" s="43"/>
      <c r="L112" s="3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</row>
    <row r="116" spans="1:31" s="2" customFormat="1" ht="6.9" customHeight="1">
      <c r="A116" s="27"/>
      <c r="B116" s="44"/>
      <c r="C116" s="45"/>
      <c r="D116" s="45"/>
      <c r="E116" s="45"/>
      <c r="F116" s="45"/>
      <c r="G116" s="45"/>
      <c r="H116" s="45"/>
      <c r="I116" s="45"/>
      <c r="J116" s="45"/>
      <c r="K116" s="45"/>
      <c r="L116" s="3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</row>
    <row r="117" spans="1:31" s="2" customFormat="1" ht="24.9" customHeight="1">
      <c r="A117" s="27"/>
      <c r="B117" s="28"/>
      <c r="C117" s="19" t="s">
        <v>98</v>
      </c>
      <c r="D117" s="27"/>
      <c r="E117" s="27"/>
      <c r="F117" s="27"/>
      <c r="G117" s="27"/>
      <c r="H117" s="27"/>
      <c r="I117" s="27"/>
      <c r="J117" s="27"/>
      <c r="K117" s="27"/>
      <c r="L117" s="3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</row>
    <row r="118" spans="1:31" s="2" customFormat="1" ht="6.9" customHeight="1">
      <c r="A118" s="27"/>
      <c r="B118" s="28"/>
      <c r="C118" s="27"/>
      <c r="D118" s="27"/>
      <c r="E118" s="27"/>
      <c r="F118" s="27"/>
      <c r="G118" s="27"/>
      <c r="H118" s="27"/>
      <c r="I118" s="27"/>
      <c r="J118" s="27"/>
      <c r="K118" s="27"/>
      <c r="L118" s="3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</row>
    <row r="119" spans="1:31" s="2" customFormat="1" ht="12" customHeight="1">
      <c r="A119" s="27"/>
      <c r="B119" s="28"/>
      <c r="C119" s="24" t="s">
        <v>11</v>
      </c>
      <c r="D119" s="27"/>
      <c r="E119" s="27"/>
      <c r="F119" s="27"/>
      <c r="G119" s="27"/>
      <c r="H119" s="27"/>
      <c r="I119" s="27"/>
      <c r="J119" s="27"/>
      <c r="K119" s="27"/>
      <c r="L119" s="3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</row>
    <row r="120" spans="1:31" s="2" customFormat="1" ht="16.5" customHeight="1">
      <c r="A120" s="27"/>
      <c r="B120" s="28"/>
      <c r="C120" s="27"/>
      <c r="D120" s="27"/>
      <c r="E120" s="204" t="str">
        <f>E7</f>
        <v>Stavebné úpravy: Hasičská zbrojnica Michalová</v>
      </c>
      <c r="F120" s="205"/>
      <c r="G120" s="205"/>
      <c r="H120" s="205"/>
      <c r="I120" s="27"/>
      <c r="J120" s="27"/>
      <c r="K120" s="27"/>
      <c r="L120" s="3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</row>
    <row r="121" spans="1:31" s="2" customFormat="1" ht="12" customHeight="1">
      <c r="A121" s="27"/>
      <c r="B121" s="28"/>
      <c r="C121" s="24" t="s">
        <v>78</v>
      </c>
      <c r="D121" s="27"/>
      <c r="E121" s="27"/>
      <c r="F121" s="27"/>
      <c r="G121" s="27"/>
      <c r="H121" s="27"/>
      <c r="I121" s="27"/>
      <c r="J121" s="27"/>
      <c r="K121" s="27"/>
      <c r="L121" s="3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</row>
    <row r="122" spans="1:31" s="2" customFormat="1" ht="16.5" customHeight="1">
      <c r="A122" s="27"/>
      <c r="B122" s="28"/>
      <c r="C122" s="27"/>
      <c r="D122" s="27"/>
      <c r="E122" s="191" t="str">
        <f>E9</f>
        <v>SO 01 - SO-01 Hasičská zbrojnica</v>
      </c>
      <c r="F122" s="206"/>
      <c r="G122" s="206"/>
      <c r="H122" s="206"/>
      <c r="I122" s="27"/>
      <c r="J122" s="27"/>
      <c r="K122" s="27"/>
      <c r="L122" s="3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</row>
    <row r="123" spans="1:31" s="2" customFormat="1" ht="6.9" customHeight="1">
      <c r="A123" s="27"/>
      <c r="B123" s="28"/>
      <c r="C123" s="27"/>
      <c r="D123" s="27"/>
      <c r="E123" s="27"/>
      <c r="F123" s="27"/>
      <c r="G123" s="27"/>
      <c r="H123" s="27"/>
      <c r="I123" s="27"/>
      <c r="J123" s="27"/>
      <c r="K123" s="27"/>
      <c r="L123" s="3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</row>
    <row r="124" spans="1:31" s="2" customFormat="1" ht="12" customHeight="1">
      <c r="A124" s="27"/>
      <c r="B124" s="28"/>
      <c r="C124" s="24" t="s">
        <v>14</v>
      </c>
      <c r="D124" s="27"/>
      <c r="E124" s="27"/>
      <c r="F124" s="22" t="str">
        <f>F12</f>
        <v xml:space="preserve"> </v>
      </c>
      <c r="G124" s="27"/>
      <c r="H124" s="27"/>
      <c r="I124" s="24" t="s">
        <v>16</v>
      </c>
      <c r="J124" s="50" t="str">
        <f>IF(J12="","",J12)</f>
        <v/>
      </c>
      <c r="K124" s="27"/>
      <c r="L124" s="3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</row>
    <row r="125" spans="1:31" s="2" customFormat="1" ht="6.9" customHeight="1">
      <c r="A125" s="27"/>
      <c r="B125" s="28"/>
      <c r="C125" s="27"/>
      <c r="D125" s="27"/>
      <c r="E125" s="27"/>
      <c r="F125" s="27"/>
      <c r="G125" s="27"/>
      <c r="H125" s="27"/>
      <c r="I125" s="27"/>
      <c r="J125" s="27"/>
      <c r="K125" s="27"/>
      <c r="L125" s="3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</row>
    <row r="126" spans="1:31" s="2" customFormat="1" ht="15.15" customHeight="1">
      <c r="A126" s="27"/>
      <c r="B126" s="28"/>
      <c r="C126" s="24" t="s">
        <v>17</v>
      </c>
      <c r="D126" s="27"/>
      <c r="E126" s="27"/>
      <c r="F126" s="22" t="str">
        <f>E15</f>
        <v>Obec Michalová</v>
      </c>
      <c r="G126" s="27"/>
      <c r="H126" s="27"/>
      <c r="I126" s="24" t="s">
        <v>22</v>
      </c>
      <c r="J126" s="25" t="str">
        <f>E21</f>
        <v xml:space="preserve"> </v>
      </c>
      <c r="K126" s="27"/>
      <c r="L126" s="3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</row>
    <row r="127" spans="1:31" s="2" customFormat="1" ht="15.15" customHeight="1">
      <c r="A127" s="27"/>
      <c r="B127" s="28"/>
      <c r="C127" s="24" t="s">
        <v>21</v>
      </c>
      <c r="D127" s="27"/>
      <c r="E127" s="27"/>
      <c r="F127" s="22"/>
      <c r="G127" s="27"/>
      <c r="H127" s="27"/>
      <c r="I127" s="24" t="s">
        <v>25</v>
      </c>
      <c r="J127" s="25" t="str">
        <f>E24</f>
        <v xml:space="preserve"> </v>
      </c>
      <c r="K127" s="27"/>
      <c r="L127" s="3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</row>
    <row r="128" spans="1:31" s="2" customFormat="1" ht="10.35" customHeight="1">
      <c r="A128" s="27"/>
      <c r="B128" s="28"/>
      <c r="C128" s="27"/>
      <c r="D128" s="27"/>
      <c r="E128" s="27"/>
      <c r="F128" s="27"/>
      <c r="G128" s="27"/>
      <c r="H128" s="27"/>
      <c r="I128" s="27"/>
      <c r="J128" s="27"/>
      <c r="K128" s="27"/>
      <c r="L128" s="3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</row>
    <row r="129" spans="1:65" s="11" customFormat="1" ht="29.25" customHeight="1">
      <c r="A129" s="112"/>
      <c r="B129" s="113"/>
      <c r="C129" s="114" t="s">
        <v>99</v>
      </c>
      <c r="D129" s="115" t="s">
        <v>52</v>
      </c>
      <c r="E129" s="115" t="s">
        <v>48</v>
      </c>
      <c r="F129" s="115" t="s">
        <v>49</v>
      </c>
      <c r="G129" s="115" t="s">
        <v>100</v>
      </c>
      <c r="H129" s="115" t="s">
        <v>101</v>
      </c>
      <c r="I129" s="115" t="s">
        <v>102</v>
      </c>
      <c r="J129" s="116" t="s">
        <v>81</v>
      </c>
      <c r="K129" s="117" t="s">
        <v>103</v>
      </c>
      <c r="L129" s="118"/>
      <c r="M129" s="57" t="s">
        <v>1</v>
      </c>
      <c r="N129" s="58" t="s">
        <v>31</v>
      </c>
      <c r="O129" s="58" t="s">
        <v>104</v>
      </c>
      <c r="P129" s="58" t="s">
        <v>105</v>
      </c>
      <c r="Q129" s="58" t="s">
        <v>106</v>
      </c>
      <c r="R129" s="58" t="s">
        <v>107</v>
      </c>
      <c r="S129" s="58" t="s">
        <v>108</v>
      </c>
      <c r="T129" s="59" t="s">
        <v>109</v>
      </c>
      <c r="U129" s="112"/>
      <c r="V129" s="112"/>
      <c r="W129" s="112"/>
      <c r="X129" s="112"/>
      <c r="Y129" s="112"/>
      <c r="Z129" s="112"/>
      <c r="AA129" s="112"/>
      <c r="AB129" s="112"/>
      <c r="AC129" s="112"/>
      <c r="AD129" s="112"/>
      <c r="AE129" s="112"/>
    </row>
    <row r="130" spans="1:65" s="2" customFormat="1" ht="22.95" customHeight="1">
      <c r="A130" s="27"/>
      <c r="B130" s="28"/>
      <c r="C130" s="64" t="s">
        <v>82</v>
      </c>
      <c r="D130" s="27"/>
      <c r="E130" s="27"/>
      <c r="F130" s="27"/>
      <c r="G130" s="27"/>
      <c r="H130" s="27"/>
      <c r="I130" s="27"/>
      <c r="J130" s="119">
        <f>BK130</f>
        <v>0</v>
      </c>
      <c r="K130" s="27"/>
      <c r="L130" s="28"/>
      <c r="M130" s="60"/>
      <c r="N130" s="51"/>
      <c r="O130" s="61"/>
      <c r="P130" s="120">
        <f>P131+P183+P223</f>
        <v>930.71149155000001</v>
      </c>
      <c r="Q130" s="61"/>
      <c r="R130" s="120">
        <f>R131+R183+R223</f>
        <v>63.685884680000001</v>
      </c>
      <c r="S130" s="61"/>
      <c r="T130" s="121">
        <f>T131+T183+T223</f>
        <v>78.859380000000002</v>
      </c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T130" s="15" t="s">
        <v>66</v>
      </c>
      <c r="AU130" s="15" t="s">
        <v>83</v>
      </c>
      <c r="BK130" s="122">
        <f>BK131+BK183+BK223</f>
        <v>0</v>
      </c>
    </row>
    <row r="131" spans="1:65" s="12" customFormat="1" ht="25.95" customHeight="1">
      <c r="B131" s="123"/>
      <c r="D131" s="124" t="s">
        <v>66</v>
      </c>
      <c r="E131" s="125" t="s">
        <v>110</v>
      </c>
      <c r="F131" s="125" t="s">
        <v>111</v>
      </c>
      <c r="J131" s="126">
        <f>BK131</f>
        <v>0</v>
      </c>
      <c r="L131" s="123"/>
      <c r="M131" s="127"/>
      <c r="N131" s="128"/>
      <c r="O131" s="128"/>
      <c r="P131" s="129">
        <f>P132+P144+P149+P153+P167+P181</f>
        <v>852.98345904999996</v>
      </c>
      <c r="Q131" s="128"/>
      <c r="R131" s="129">
        <f>R132+R144+R149+R153+R167+R181</f>
        <v>62.051253680000002</v>
      </c>
      <c r="S131" s="128"/>
      <c r="T131" s="130">
        <f>T132+T144+T149+T153+T167+T181</f>
        <v>78.859380000000002</v>
      </c>
      <c r="AR131" s="124" t="s">
        <v>75</v>
      </c>
      <c r="AT131" s="131" t="s">
        <v>66</v>
      </c>
      <c r="AU131" s="131" t="s">
        <v>67</v>
      </c>
      <c r="AY131" s="124" t="s">
        <v>112</v>
      </c>
      <c r="BK131" s="132">
        <f>BK132+BK144+BK149+BK153+BK167+BK181</f>
        <v>0</v>
      </c>
    </row>
    <row r="132" spans="1:65" s="12" customFormat="1" ht="22.95" customHeight="1">
      <c r="B132" s="123"/>
      <c r="D132" s="124" t="s">
        <v>66</v>
      </c>
      <c r="E132" s="133" t="s">
        <v>75</v>
      </c>
      <c r="F132" s="133" t="s">
        <v>113</v>
      </c>
      <c r="J132" s="134">
        <f>BK132</f>
        <v>0</v>
      </c>
      <c r="L132" s="123"/>
      <c r="M132" s="127"/>
      <c r="N132" s="128"/>
      <c r="O132" s="128"/>
      <c r="P132" s="129">
        <f>SUM(P133:P143)</f>
        <v>182.72789920000002</v>
      </c>
      <c r="Q132" s="128"/>
      <c r="R132" s="129">
        <f>SUM(R133:R143)</f>
        <v>32.606999999999999</v>
      </c>
      <c r="S132" s="128"/>
      <c r="T132" s="130">
        <f>SUM(T133:T143)</f>
        <v>0</v>
      </c>
      <c r="AR132" s="124" t="s">
        <v>75</v>
      </c>
      <c r="AT132" s="131" t="s">
        <v>66</v>
      </c>
      <c r="AU132" s="131" t="s">
        <v>75</v>
      </c>
      <c r="AY132" s="124" t="s">
        <v>112</v>
      </c>
      <c r="BK132" s="132">
        <f>SUM(BK133:BK143)</f>
        <v>0</v>
      </c>
    </row>
    <row r="133" spans="1:65" s="2" customFormat="1" ht="24.15" customHeight="1">
      <c r="A133" s="27"/>
      <c r="B133" s="135"/>
      <c r="C133" s="136" t="s">
        <v>114</v>
      </c>
      <c r="D133" s="136" t="s">
        <v>115</v>
      </c>
      <c r="E133" s="137" t="s">
        <v>116</v>
      </c>
      <c r="F133" s="138" t="s">
        <v>117</v>
      </c>
      <c r="G133" s="139" t="s">
        <v>118</v>
      </c>
      <c r="H133" s="140">
        <v>15.18</v>
      </c>
      <c r="I133" s="140">
        <v>0</v>
      </c>
      <c r="J133" s="140">
        <f t="shared" ref="J133:J143" si="0">ROUND(I133*H133,3)</f>
        <v>0</v>
      </c>
      <c r="K133" s="141"/>
      <c r="L133" s="28"/>
      <c r="M133" s="142" t="s">
        <v>1</v>
      </c>
      <c r="N133" s="143" t="s">
        <v>33</v>
      </c>
      <c r="O133" s="144">
        <v>3.1739999999999999</v>
      </c>
      <c r="P133" s="144">
        <f t="shared" ref="P133:P143" si="1">O133*H133</f>
        <v>48.181319999999999</v>
      </c>
      <c r="Q133" s="144">
        <v>0</v>
      </c>
      <c r="R133" s="144">
        <f t="shared" ref="R133:R143" si="2">Q133*H133</f>
        <v>0</v>
      </c>
      <c r="S133" s="144">
        <v>0</v>
      </c>
      <c r="T133" s="145">
        <f t="shared" ref="T133:T143" si="3">S133*H133</f>
        <v>0</v>
      </c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R133" s="146" t="s">
        <v>119</v>
      </c>
      <c r="AT133" s="146" t="s">
        <v>115</v>
      </c>
      <c r="AU133" s="146" t="s">
        <v>114</v>
      </c>
      <c r="AY133" s="15" t="s">
        <v>112</v>
      </c>
      <c r="BE133" s="147">
        <f t="shared" ref="BE133:BE143" si="4">IF(N133="základná",J133,0)</f>
        <v>0</v>
      </c>
      <c r="BF133" s="147">
        <f t="shared" ref="BF133:BF143" si="5">IF(N133="znížená",J133,0)</f>
        <v>0</v>
      </c>
      <c r="BG133" s="147">
        <f t="shared" ref="BG133:BG143" si="6">IF(N133="zákl. prenesená",J133,0)</f>
        <v>0</v>
      </c>
      <c r="BH133" s="147">
        <f t="shared" ref="BH133:BH143" si="7">IF(N133="zníž. prenesená",J133,0)</f>
        <v>0</v>
      </c>
      <c r="BI133" s="147">
        <f t="shared" ref="BI133:BI143" si="8">IF(N133="nulová",J133,0)</f>
        <v>0</v>
      </c>
      <c r="BJ133" s="15" t="s">
        <v>114</v>
      </c>
      <c r="BK133" s="148">
        <f t="shared" ref="BK133:BK143" si="9">ROUND(I133*H133,3)</f>
        <v>0</v>
      </c>
      <c r="BL133" s="15" t="s">
        <v>119</v>
      </c>
      <c r="BM133" s="146" t="s">
        <v>120</v>
      </c>
    </row>
    <row r="134" spans="1:65" s="2" customFormat="1" ht="24.15" customHeight="1">
      <c r="A134" s="27"/>
      <c r="B134" s="135"/>
      <c r="C134" s="136" t="s">
        <v>121</v>
      </c>
      <c r="D134" s="136" t="s">
        <v>115</v>
      </c>
      <c r="E134" s="137" t="s">
        <v>122</v>
      </c>
      <c r="F134" s="138" t="s">
        <v>123</v>
      </c>
      <c r="G134" s="139" t="s">
        <v>118</v>
      </c>
      <c r="H134" s="140">
        <v>16</v>
      </c>
      <c r="I134" s="140">
        <v>0</v>
      </c>
      <c r="J134" s="140">
        <f t="shared" si="0"/>
        <v>0</v>
      </c>
      <c r="K134" s="141"/>
      <c r="L134" s="28"/>
      <c r="M134" s="142" t="s">
        <v>1</v>
      </c>
      <c r="N134" s="143" t="s">
        <v>33</v>
      </c>
      <c r="O134" s="144">
        <v>4.6429999999999998</v>
      </c>
      <c r="P134" s="144">
        <f t="shared" si="1"/>
        <v>74.287999999999997</v>
      </c>
      <c r="Q134" s="144">
        <v>0</v>
      </c>
      <c r="R134" s="144">
        <f t="shared" si="2"/>
        <v>0</v>
      </c>
      <c r="S134" s="144">
        <v>0</v>
      </c>
      <c r="T134" s="145">
        <f t="shared" si="3"/>
        <v>0</v>
      </c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R134" s="146" t="s">
        <v>119</v>
      </c>
      <c r="AT134" s="146" t="s">
        <v>115</v>
      </c>
      <c r="AU134" s="146" t="s">
        <v>114</v>
      </c>
      <c r="AY134" s="15" t="s">
        <v>112</v>
      </c>
      <c r="BE134" s="147">
        <f t="shared" si="4"/>
        <v>0</v>
      </c>
      <c r="BF134" s="147">
        <f t="shared" si="5"/>
        <v>0</v>
      </c>
      <c r="BG134" s="147">
        <f t="shared" si="6"/>
        <v>0</v>
      </c>
      <c r="BH134" s="147">
        <f t="shared" si="7"/>
        <v>0</v>
      </c>
      <c r="BI134" s="147">
        <f t="shared" si="8"/>
        <v>0</v>
      </c>
      <c r="BJ134" s="15" t="s">
        <v>114</v>
      </c>
      <c r="BK134" s="148">
        <f t="shared" si="9"/>
        <v>0</v>
      </c>
      <c r="BL134" s="15" t="s">
        <v>119</v>
      </c>
      <c r="BM134" s="146" t="s">
        <v>124</v>
      </c>
    </row>
    <row r="135" spans="1:65" s="2" customFormat="1" ht="24.15" customHeight="1">
      <c r="A135" s="27"/>
      <c r="B135" s="135"/>
      <c r="C135" s="136" t="s">
        <v>125</v>
      </c>
      <c r="D135" s="136" t="s">
        <v>115</v>
      </c>
      <c r="E135" s="137" t="s">
        <v>126</v>
      </c>
      <c r="F135" s="138" t="s">
        <v>127</v>
      </c>
      <c r="G135" s="139" t="s">
        <v>118</v>
      </c>
      <c r="H135" s="140">
        <v>31.18</v>
      </c>
      <c r="I135" s="140">
        <v>0</v>
      </c>
      <c r="J135" s="140">
        <f t="shared" si="0"/>
        <v>0</v>
      </c>
      <c r="K135" s="141"/>
      <c r="L135" s="28"/>
      <c r="M135" s="142" t="s">
        <v>1</v>
      </c>
      <c r="N135" s="143" t="s">
        <v>33</v>
      </c>
      <c r="O135" s="144">
        <v>7.0999999999999994E-2</v>
      </c>
      <c r="P135" s="144">
        <f t="shared" si="1"/>
        <v>2.2137799999999999</v>
      </c>
      <c r="Q135" s="144">
        <v>0</v>
      </c>
      <c r="R135" s="144">
        <f t="shared" si="2"/>
        <v>0</v>
      </c>
      <c r="S135" s="144">
        <v>0</v>
      </c>
      <c r="T135" s="145">
        <f t="shared" si="3"/>
        <v>0</v>
      </c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R135" s="146" t="s">
        <v>119</v>
      </c>
      <c r="AT135" s="146" t="s">
        <v>115</v>
      </c>
      <c r="AU135" s="146" t="s">
        <v>114</v>
      </c>
      <c r="AY135" s="15" t="s">
        <v>112</v>
      </c>
      <c r="BE135" s="147">
        <f t="shared" si="4"/>
        <v>0</v>
      </c>
      <c r="BF135" s="147">
        <f t="shared" si="5"/>
        <v>0</v>
      </c>
      <c r="BG135" s="147">
        <f t="shared" si="6"/>
        <v>0</v>
      </c>
      <c r="BH135" s="147">
        <f t="shared" si="7"/>
        <v>0</v>
      </c>
      <c r="BI135" s="147">
        <f t="shared" si="8"/>
        <v>0</v>
      </c>
      <c r="BJ135" s="15" t="s">
        <v>114</v>
      </c>
      <c r="BK135" s="148">
        <f t="shared" si="9"/>
        <v>0</v>
      </c>
      <c r="BL135" s="15" t="s">
        <v>119</v>
      </c>
      <c r="BM135" s="146" t="s">
        <v>128</v>
      </c>
    </row>
    <row r="136" spans="1:65" s="2" customFormat="1" ht="37.950000000000003" customHeight="1">
      <c r="A136" s="27"/>
      <c r="B136" s="135"/>
      <c r="C136" s="136" t="s">
        <v>129</v>
      </c>
      <c r="D136" s="136" t="s">
        <v>115</v>
      </c>
      <c r="E136" s="137" t="s">
        <v>130</v>
      </c>
      <c r="F136" s="138" t="s">
        <v>131</v>
      </c>
      <c r="G136" s="139" t="s">
        <v>118</v>
      </c>
      <c r="H136" s="140">
        <v>374.16</v>
      </c>
      <c r="I136" s="140">
        <v>0</v>
      </c>
      <c r="J136" s="140">
        <f t="shared" si="0"/>
        <v>0</v>
      </c>
      <c r="K136" s="141"/>
      <c r="L136" s="28"/>
      <c r="M136" s="142" t="s">
        <v>1</v>
      </c>
      <c r="N136" s="143" t="s">
        <v>33</v>
      </c>
      <c r="O136" s="144">
        <v>7.3699999999999998E-3</v>
      </c>
      <c r="P136" s="144">
        <f t="shared" si="1"/>
        <v>2.7575592000000002</v>
      </c>
      <c r="Q136" s="144">
        <v>0</v>
      </c>
      <c r="R136" s="144">
        <f t="shared" si="2"/>
        <v>0</v>
      </c>
      <c r="S136" s="144">
        <v>0</v>
      </c>
      <c r="T136" s="145">
        <f t="shared" si="3"/>
        <v>0</v>
      </c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R136" s="146" t="s">
        <v>119</v>
      </c>
      <c r="AT136" s="146" t="s">
        <v>115</v>
      </c>
      <c r="AU136" s="146" t="s">
        <v>114</v>
      </c>
      <c r="AY136" s="15" t="s">
        <v>112</v>
      </c>
      <c r="BE136" s="147">
        <f t="shared" si="4"/>
        <v>0</v>
      </c>
      <c r="BF136" s="147">
        <f t="shared" si="5"/>
        <v>0</v>
      </c>
      <c r="BG136" s="147">
        <f t="shared" si="6"/>
        <v>0</v>
      </c>
      <c r="BH136" s="147">
        <f t="shared" si="7"/>
        <v>0</v>
      </c>
      <c r="BI136" s="147">
        <f t="shared" si="8"/>
        <v>0</v>
      </c>
      <c r="BJ136" s="15" t="s">
        <v>114</v>
      </c>
      <c r="BK136" s="148">
        <f t="shared" si="9"/>
        <v>0</v>
      </c>
      <c r="BL136" s="15" t="s">
        <v>119</v>
      </c>
      <c r="BM136" s="146" t="s">
        <v>132</v>
      </c>
    </row>
    <row r="137" spans="1:65" s="2" customFormat="1" ht="24.15" customHeight="1">
      <c r="A137" s="27"/>
      <c r="B137" s="135"/>
      <c r="C137" s="136" t="s">
        <v>133</v>
      </c>
      <c r="D137" s="136" t="s">
        <v>115</v>
      </c>
      <c r="E137" s="137" t="s">
        <v>134</v>
      </c>
      <c r="F137" s="138" t="s">
        <v>135</v>
      </c>
      <c r="G137" s="139" t="s">
        <v>118</v>
      </c>
      <c r="H137" s="140">
        <v>31.8</v>
      </c>
      <c r="I137" s="140">
        <v>0</v>
      </c>
      <c r="J137" s="140">
        <f t="shared" si="0"/>
        <v>0</v>
      </c>
      <c r="K137" s="141"/>
      <c r="L137" s="28"/>
      <c r="M137" s="142" t="s">
        <v>1</v>
      </c>
      <c r="N137" s="143" t="s">
        <v>33</v>
      </c>
      <c r="O137" s="144">
        <v>8.6999999999999994E-2</v>
      </c>
      <c r="P137" s="144">
        <f t="shared" si="1"/>
        <v>2.7665999999999999</v>
      </c>
      <c r="Q137" s="144">
        <v>0</v>
      </c>
      <c r="R137" s="144">
        <f t="shared" si="2"/>
        <v>0</v>
      </c>
      <c r="S137" s="144">
        <v>0</v>
      </c>
      <c r="T137" s="145">
        <f t="shared" si="3"/>
        <v>0</v>
      </c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R137" s="146" t="s">
        <v>119</v>
      </c>
      <c r="AT137" s="146" t="s">
        <v>115</v>
      </c>
      <c r="AU137" s="146" t="s">
        <v>114</v>
      </c>
      <c r="AY137" s="15" t="s">
        <v>112</v>
      </c>
      <c r="BE137" s="147">
        <f t="shared" si="4"/>
        <v>0</v>
      </c>
      <c r="BF137" s="147">
        <f t="shared" si="5"/>
        <v>0</v>
      </c>
      <c r="BG137" s="147">
        <f t="shared" si="6"/>
        <v>0</v>
      </c>
      <c r="BH137" s="147">
        <f t="shared" si="7"/>
        <v>0</v>
      </c>
      <c r="BI137" s="147">
        <f t="shared" si="8"/>
        <v>0</v>
      </c>
      <c r="BJ137" s="15" t="s">
        <v>114</v>
      </c>
      <c r="BK137" s="148">
        <f t="shared" si="9"/>
        <v>0</v>
      </c>
      <c r="BL137" s="15" t="s">
        <v>119</v>
      </c>
      <c r="BM137" s="146" t="s">
        <v>136</v>
      </c>
    </row>
    <row r="138" spans="1:65" s="2" customFormat="1" ht="24.15" customHeight="1">
      <c r="A138" s="27"/>
      <c r="B138" s="135"/>
      <c r="C138" s="136" t="s">
        <v>137</v>
      </c>
      <c r="D138" s="136" t="s">
        <v>115</v>
      </c>
      <c r="E138" s="137" t="s">
        <v>138</v>
      </c>
      <c r="F138" s="138" t="s">
        <v>139</v>
      </c>
      <c r="G138" s="139" t="s">
        <v>118</v>
      </c>
      <c r="H138" s="140">
        <v>31.8</v>
      </c>
      <c r="I138" s="140">
        <v>0</v>
      </c>
      <c r="J138" s="140">
        <f t="shared" si="0"/>
        <v>0</v>
      </c>
      <c r="K138" s="141"/>
      <c r="L138" s="28"/>
      <c r="M138" s="142" t="s">
        <v>1</v>
      </c>
      <c r="N138" s="143" t="s">
        <v>33</v>
      </c>
      <c r="O138" s="144">
        <v>3.1E-2</v>
      </c>
      <c r="P138" s="144">
        <f t="shared" si="1"/>
        <v>0.98580000000000001</v>
      </c>
      <c r="Q138" s="144">
        <v>0</v>
      </c>
      <c r="R138" s="144">
        <f t="shared" si="2"/>
        <v>0</v>
      </c>
      <c r="S138" s="144">
        <v>0</v>
      </c>
      <c r="T138" s="145">
        <f t="shared" si="3"/>
        <v>0</v>
      </c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R138" s="146" t="s">
        <v>119</v>
      </c>
      <c r="AT138" s="146" t="s">
        <v>115</v>
      </c>
      <c r="AU138" s="146" t="s">
        <v>114</v>
      </c>
      <c r="AY138" s="15" t="s">
        <v>112</v>
      </c>
      <c r="BE138" s="147">
        <f t="shared" si="4"/>
        <v>0</v>
      </c>
      <c r="BF138" s="147">
        <f t="shared" si="5"/>
        <v>0</v>
      </c>
      <c r="BG138" s="147">
        <f t="shared" si="6"/>
        <v>0</v>
      </c>
      <c r="BH138" s="147">
        <f t="shared" si="7"/>
        <v>0</v>
      </c>
      <c r="BI138" s="147">
        <f t="shared" si="8"/>
        <v>0</v>
      </c>
      <c r="BJ138" s="15" t="s">
        <v>114</v>
      </c>
      <c r="BK138" s="148">
        <f t="shared" si="9"/>
        <v>0</v>
      </c>
      <c r="BL138" s="15" t="s">
        <v>119</v>
      </c>
      <c r="BM138" s="146" t="s">
        <v>140</v>
      </c>
    </row>
    <row r="139" spans="1:65" s="2" customFormat="1" ht="24.15" customHeight="1">
      <c r="A139" s="27"/>
      <c r="B139" s="135"/>
      <c r="C139" s="136" t="s">
        <v>141</v>
      </c>
      <c r="D139" s="136" t="s">
        <v>115</v>
      </c>
      <c r="E139" s="137" t="s">
        <v>142</v>
      </c>
      <c r="F139" s="138" t="s">
        <v>143</v>
      </c>
      <c r="G139" s="139" t="s">
        <v>144</v>
      </c>
      <c r="H139" s="140">
        <v>43.658000000000001</v>
      </c>
      <c r="I139" s="140">
        <v>0</v>
      </c>
      <c r="J139" s="140">
        <f t="shared" si="0"/>
        <v>0</v>
      </c>
      <c r="K139" s="141"/>
      <c r="L139" s="28"/>
      <c r="M139" s="142" t="s">
        <v>1</v>
      </c>
      <c r="N139" s="143" t="s">
        <v>33</v>
      </c>
      <c r="O139" s="144">
        <v>0</v>
      </c>
      <c r="P139" s="144">
        <f t="shared" si="1"/>
        <v>0</v>
      </c>
      <c r="Q139" s="144">
        <v>0</v>
      </c>
      <c r="R139" s="144">
        <f t="shared" si="2"/>
        <v>0</v>
      </c>
      <c r="S139" s="144">
        <v>0</v>
      </c>
      <c r="T139" s="145">
        <f t="shared" si="3"/>
        <v>0</v>
      </c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R139" s="146" t="s">
        <v>119</v>
      </c>
      <c r="AT139" s="146" t="s">
        <v>115</v>
      </c>
      <c r="AU139" s="146" t="s">
        <v>114</v>
      </c>
      <c r="AY139" s="15" t="s">
        <v>112</v>
      </c>
      <c r="BE139" s="147">
        <f t="shared" si="4"/>
        <v>0</v>
      </c>
      <c r="BF139" s="147">
        <f t="shared" si="5"/>
        <v>0</v>
      </c>
      <c r="BG139" s="147">
        <f t="shared" si="6"/>
        <v>0</v>
      </c>
      <c r="BH139" s="147">
        <f t="shared" si="7"/>
        <v>0</v>
      </c>
      <c r="BI139" s="147">
        <f t="shared" si="8"/>
        <v>0</v>
      </c>
      <c r="BJ139" s="15" t="s">
        <v>114</v>
      </c>
      <c r="BK139" s="148">
        <f t="shared" si="9"/>
        <v>0</v>
      </c>
      <c r="BL139" s="15" t="s">
        <v>119</v>
      </c>
      <c r="BM139" s="146" t="s">
        <v>145</v>
      </c>
    </row>
    <row r="140" spans="1:65" s="2" customFormat="1" ht="24.15" customHeight="1">
      <c r="A140" s="27"/>
      <c r="B140" s="135"/>
      <c r="C140" s="136" t="s">
        <v>146</v>
      </c>
      <c r="D140" s="136" t="s">
        <v>115</v>
      </c>
      <c r="E140" s="137" t="s">
        <v>147</v>
      </c>
      <c r="F140" s="138" t="s">
        <v>148</v>
      </c>
      <c r="G140" s="139" t="s">
        <v>118</v>
      </c>
      <c r="H140" s="140">
        <v>5.4</v>
      </c>
      <c r="I140" s="140">
        <v>0</v>
      </c>
      <c r="J140" s="140">
        <f t="shared" si="0"/>
        <v>0</v>
      </c>
      <c r="K140" s="141"/>
      <c r="L140" s="28"/>
      <c r="M140" s="142" t="s">
        <v>1</v>
      </c>
      <c r="N140" s="143" t="s">
        <v>33</v>
      </c>
      <c r="O140" s="144">
        <v>1.1719999999999999</v>
      </c>
      <c r="P140" s="144">
        <f t="shared" si="1"/>
        <v>6.3288000000000002</v>
      </c>
      <c r="Q140" s="144">
        <v>0</v>
      </c>
      <c r="R140" s="144">
        <f t="shared" si="2"/>
        <v>0</v>
      </c>
      <c r="S140" s="144">
        <v>0</v>
      </c>
      <c r="T140" s="145">
        <f t="shared" si="3"/>
        <v>0</v>
      </c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R140" s="146" t="s">
        <v>119</v>
      </c>
      <c r="AT140" s="146" t="s">
        <v>115</v>
      </c>
      <c r="AU140" s="146" t="s">
        <v>114</v>
      </c>
      <c r="AY140" s="15" t="s">
        <v>112</v>
      </c>
      <c r="BE140" s="147">
        <f t="shared" si="4"/>
        <v>0</v>
      </c>
      <c r="BF140" s="147">
        <f t="shared" si="5"/>
        <v>0</v>
      </c>
      <c r="BG140" s="147">
        <f t="shared" si="6"/>
        <v>0</v>
      </c>
      <c r="BH140" s="147">
        <f t="shared" si="7"/>
        <v>0</v>
      </c>
      <c r="BI140" s="147">
        <f t="shared" si="8"/>
        <v>0</v>
      </c>
      <c r="BJ140" s="15" t="s">
        <v>114</v>
      </c>
      <c r="BK140" s="148">
        <f t="shared" si="9"/>
        <v>0</v>
      </c>
      <c r="BL140" s="15" t="s">
        <v>119</v>
      </c>
      <c r="BM140" s="146" t="s">
        <v>149</v>
      </c>
    </row>
    <row r="141" spans="1:65" s="2" customFormat="1" ht="14.4" customHeight="1">
      <c r="A141" s="27"/>
      <c r="B141" s="135"/>
      <c r="C141" s="149" t="s">
        <v>150</v>
      </c>
      <c r="D141" s="149" t="s">
        <v>151</v>
      </c>
      <c r="E141" s="150" t="s">
        <v>152</v>
      </c>
      <c r="F141" s="151" t="s">
        <v>153</v>
      </c>
      <c r="G141" s="152" t="s">
        <v>144</v>
      </c>
      <c r="H141" s="153">
        <v>7.56</v>
      </c>
      <c r="I141" s="153">
        <v>0</v>
      </c>
      <c r="J141" s="153">
        <f t="shared" si="0"/>
        <v>0</v>
      </c>
      <c r="K141" s="154"/>
      <c r="L141" s="155"/>
      <c r="M141" s="156" t="s">
        <v>1</v>
      </c>
      <c r="N141" s="157" t="s">
        <v>33</v>
      </c>
      <c r="O141" s="144">
        <v>0</v>
      </c>
      <c r="P141" s="144">
        <f t="shared" si="1"/>
        <v>0</v>
      </c>
      <c r="Q141" s="144">
        <v>1</v>
      </c>
      <c r="R141" s="144">
        <f t="shared" si="2"/>
        <v>7.56</v>
      </c>
      <c r="S141" s="144">
        <v>0</v>
      </c>
      <c r="T141" s="145">
        <f t="shared" si="3"/>
        <v>0</v>
      </c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R141" s="146" t="s">
        <v>133</v>
      </c>
      <c r="AT141" s="146" t="s">
        <v>151</v>
      </c>
      <c r="AU141" s="146" t="s">
        <v>114</v>
      </c>
      <c r="AY141" s="15" t="s">
        <v>112</v>
      </c>
      <c r="BE141" s="147">
        <f t="shared" si="4"/>
        <v>0</v>
      </c>
      <c r="BF141" s="147">
        <f t="shared" si="5"/>
        <v>0</v>
      </c>
      <c r="BG141" s="147">
        <f t="shared" si="6"/>
        <v>0</v>
      </c>
      <c r="BH141" s="147">
        <f t="shared" si="7"/>
        <v>0</v>
      </c>
      <c r="BI141" s="147">
        <f t="shared" si="8"/>
        <v>0</v>
      </c>
      <c r="BJ141" s="15" t="s">
        <v>114</v>
      </c>
      <c r="BK141" s="148">
        <f t="shared" si="9"/>
        <v>0</v>
      </c>
      <c r="BL141" s="15" t="s">
        <v>119</v>
      </c>
      <c r="BM141" s="146" t="s">
        <v>154</v>
      </c>
    </row>
    <row r="142" spans="1:65" s="2" customFormat="1" ht="24.15" customHeight="1">
      <c r="A142" s="27"/>
      <c r="B142" s="135"/>
      <c r="C142" s="136" t="s">
        <v>155</v>
      </c>
      <c r="D142" s="136" t="s">
        <v>115</v>
      </c>
      <c r="E142" s="137" t="s">
        <v>156</v>
      </c>
      <c r="F142" s="138" t="s">
        <v>157</v>
      </c>
      <c r="G142" s="139" t="s">
        <v>118</v>
      </c>
      <c r="H142" s="140">
        <v>15.18</v>
      </c>
      <c r="I142" s="140">
        <v>0</v>
      </c>
      <c r="J142" s="140">
        <f t="shared" si="0"/>
        <v>0</v>
      </c>
      <c r="K142" s="141"/>
      <c r="L142" s="28"/>
      <c r="M142" s="142" t="s">
        <v>1</v>
      </c>
      <c r="N142" s="143" t="s">
        <v>33</v>
      </c>
      <c r="O142" s="144">
        <v>2.9780000000000002</v>
      </c>
      <c r="P142" s="144">
        <f t="shared" si="1"/>
        <v>45.206040000000002</v>
      </c>
      <c r="Q142" s="144">
        <v>0</v>
      </c>
      <c r="R142" s="144">
        <f t="shared" si="2"/>
        <v>0</v>
      </c>
      <c r="S142" s="144">
        <v>0</v>
      </c>
      <c r="T142" s="145">
        <f t="shared" si="3"/>
        <v>0</v>
      </c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R142" s="146" t="s">
        <v>119</v>
      </c>
      <c r="AT142" s="146" t="s">
        <v>115</v>
      </c>
      <c r="AU142" s="146" t="s">
        <v>114</v>
      </c>
      <c r="AY142" s="15" t="s">
        <v>112</v>
      </c>
      <c r="BE142" s="147">
        <f t="shared" si="4"/>
        <v>0</v>
      </c>
      <c r="BF142" s="147">
        <f t="shared" si="5"/>
        <v>0</v>
      </c>
      <c r="BG142" s="147">
        <f t="shared" si="6"/>
        <v>0</v>
      </c>
      <c r="BH142" s="147">
        <f t="shared" si="7"/>
        <v>0</v>
      </c>
      <c r="BI142" s="147">
        <f t="shared" si="8"/>
        <v>0</v>
      </c>
      <c r="BJ142" s="15" t="s">
        <v>114</v>
      </c>
      <c r="BK142" s="148">
        <f t="shared" si="9"/>
        <v>0</v>
      </c>
      <c r="BL142" s="15" t="s">
        <v>119</v>
      </c>
      <c r="BM142" s="146" t="s">
        <v>158</v>
      </c>
    </row>
    <row r="143" spans="1:65" s="2" customFormat="1" ht="14.4" customHeight="1">
      <c r="A143" s="27"/>
      <c r="B143" s="135"/>
      <c r="C143" s="149" t="s">
        <v>159</v>
      </c>
      <c r="D143" s="149" t="s">
        <v>151</v>
      </c>
      <c r="E143" s="150" t="s">
        <v>160</v>
      </c>
      <c r="F143" s="151" t="s">
        <v>161</v>
      </c>
      <c r="G143" s="152" t="s">
        <v>144</v>
      </c>
      <c r="H143" s="153">
        <v>25.047000000000001</v>
      </c>
      <c r="I143" s="153">
        <v>0</v>
      </c>
      <c r="J143" s="153">
        <f t="shared" si="0"/>
        <v>0</v>
      </c>
      <c r="K143" s="154"/>
      <c r="L143" s="155"/>
      <c r="M143" s="156" t="s">
        <v>1</v>
      </c>
      <c r="N143" s="157" t="s">
        <v>33</v>
      </c>
      <c r="O143" s="144">
        <v>0</v>
      </c>
      <c r="P143" s="144">
        <f t="shared" si="1"/>
        <v>0</v>
      </c>
      <c r="Q143" s="144">
        <v>1</v>
      </c>
      <c r="R143" s="144">
        <f t="shared" si="2"/>
        <v>25.047000000000001</v>
      </c>
      <c r="S143" s="144">
        <v>0</v>
      </c>
      <c r="T143" s="145">
        <f t="shared" si="3"/>
        <v>0</v>
      </c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R143" s="146" t="s">
        <v>133</v>
      </c>
      <c r="AT143" s="146" t="s">
        <v>151</v>
      </c>
      <c r="AU143" s="146" t="s">
        <v>114</v>
      </c>
      <c r="AY143" s="15" t="s">
        <v>112</v>
      </c>
      <c r="BE143" s="147">
        <f t="shared" si="4"/>
        <v>0</v>
      </c>
      <c r="BF143" s="147">
        <f t="shared" si="5"/>
        <v>0</v>
      </c>
      <c r="BG143" s="147">
        <f t="shared" si="6"/>
        <v>0</v>
      </c>
      <c r="BH143" s="147">
        <f t="shared" si="7"/>
        <v>0</v>
      </c>
      <c r="BI143" s="147">
        <f t="shared" si="8"/>
        <v>0</v>
      </c>
      <c r="BJ143" s="15" t="s">
        <v>114</v>
      </c>
      <c r="BK143" s="148">
        <f t="shared" si="9"/>
        <v>0</v>
      </c>
      <c r="BL143" s="15" t="s">
        <v>119</v>
      </c>
      <c r="BM143" s="146" t="s">
        <v>162</v>
      </c>
    </row>
    <row r="144" spans="1:65" s="12" customFormat="1" ht="22.95" customHeight="1">
      <c r="B144" s="123"/>
      <c r="D144" s="124" t="s">
        <v>66</v>
      </c>
      <c r="E144" s="133" t="s">
        <v>114</v>
      </c>
      <c r="F144" s="133" t="s">
        <v>163</v>
      </c>
      <c r="J144" s="134">
        <f>BK144</f>
        <v>0</v>
      </c>
      <c r="L144" s="123"/>
      <c r="M144" s="127"/>
      <c r="N144" s="128"/>
      <c r="O144" s="128"/>
      <c r="P144" s="129">
        <f>SUM(P145:P148)</f>
        <v>5.4901</v>
      </c>
      <c r="Q144" s="128"/>
      <c r="R144" s="129">
        <f>SUM(R145:R148)</f>
        <v>0.71295399999999998</v>
      </c>
      <c r="S144" s="128"/>
      <c r="T144" s="130">
        <f>SUM(T145:T148)</f>
        <v>0</v>
      </c>
      <c r="AR144" s="124" t="s">
        <v>75</v>
      </c>
      <c r="AT144" s="131" t="s">
        <v>66</v>
      </c>
      <c r="AU144" s="131" t="s">
        <v>75</v>
      </c>
      <c r="AY144" s="124" t="s">
        <v>112</v>
      </c>
      <c r="BK144" s="132">
        <f>SUM(BK145:BK148)</f>
        <v>0</v>
      </c>
    </row>
    <row r="145" spans="1:65" s="2" customFormat="1" ht="24.15" customHeight="1">
      <c r="A145" s="27"/>
      <c r="B145" s="135"/>
      <c r="C145" s="136" t="s">
        <v>164</v>
      </c>
      <c r="D145" s="136" t="s">
        <v>115</v>
      </c>
      <c r="E145" s="137" t="s">
        <v>165</v>
      </c>
      <c r="F145" s="138" t="s">
        <v>166</v>
      </c>
      <c r="G145" s="139" t="s">
        <v>167</v>
      </c>
      <c r="H145" s="140">
        <v>25.3</v>
      </c>
      <c r="I145" s="140">
        <v>0</v>
      </c>
      <c r="J145" s="140">
        <f>ROUND(I145*H145,3)</f>
        <v>0</v>
      </c>
      <c r="K145" s="141"/>
      <c r="L145" s="28"/>
      <c r="M145" s="142" t="s">
        <v>1</v>
      </c>
      <c r="N145" s="143" t="s">
        <v>33</v>
      </c>
      <c r="O145" s="144">
        <v>8.5000000000000006E-2</v>
      </c>
      <c r="P145" s="144">
        <f>O145*H145</f>
        <v>2.1505000000000001</v>
      </c>
      <c r="Q145" s="144">
        <v>3.5E-4</v>
      </c>
      <c r="R145" s="144">
        <f>Q145*H145</f>
        <v>8.855E-3</v>
      </c>
      <c r="S145" s="144">
        <v>0</v>
      </c>
      <c r="T145" s="145">
        <f>S145*H145</f>
        <v>0</v>
      </c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R145" s="146" t="s">
        <v>119</v>
      </c>
      <c r="AT145" s="146" t="s">
        <v>115</v>
      </c>
      <c r="AU145" s="146" t="s">
        <v>114</v>
      </c>
      <c r="AY145" s="15" t="s">
        <v>112</v>
      </c>
      <c r="BE145" s="147">
        <f>IF(N145="základná",J145,0)</f>
        <v>0</v>
      </c>
      <c r="BF145" s="147">
        <f>IF(N145="znížená",J145,0)</f>
        <v>0</v>
      </c>
      <c r="BG145" s="147">
        <f>IF(N145="zákl. prenesená",J145,0)</f>
        <v>0</v>
      </c>
      <c r="BH145" s="147">
        <f>IF(N145="zníž. prenesená",J145,0)</f>
        <v>0</v>
      </c>
      <c r="BI145" s="147">
        <f>IF(N145="nulová",J145,0)</f>
        <v>0</v>
      </c>
      <c r="BJ145" s="15" t="s">
        <v>114</v>
      </c>
      <c r="BK145" s="148">
        <f>ROUND(I145*H145,3)</f>
        <v>0</v>
      </c>
      <c r="BL145" s="15" t="s">
        <v>119</v>
      </c>
      <c r="BM145" s="146" t="s">
        <v>168</v>
      </c>
    </row>
    <row r="146" spans="1:65" s="2" customFormat="1" ht="14.4" customHeight="1">
      <c r="A146" s="27"/>
      <c r="B146" s="135"/>
      <c r="C146" s="149" t="s">
        <v>7</v>
      </c>
      <c r="D146" s="149" t="s">
        <v>151</v>
      </c>
      <c r="E146" s="150" t="s">
        <v>169</v>
      </c>
      <c r="F146" s="151" t="s">
        <v>170</v>
      </c>
      <c r="G146" s="152" t="s">
        <v>167</v>
      </c>
      <c r="H146" s="153">
        <v>27.83</v>
      </c>
      <c r="I146" s="153">
        <v>0</v>
      </c>
      <c r="J146" s="153">
        <f>ROUND(I146*H146,3)</f>
        <v>0</v>
      </c>
      <c r="K146" s="154"/>
      <c r="L146" s="155"/>
      <c r="M146" s="156" t="s">
        <v>1</v>
      </c>
      <c r="N146" s="157" t="s">
        <v>33</v>
      </c>
      <c r="O146" s="144">
        <v>0</v>
      </c>
      <c r="P146" s="144">
        <f>O146*H146</f>
        <v>0</v>
      </c>
      <c r="Q146" s="144">
        <v>5.0000000000000001E-4</v>
      </c>
      <c r="R146" s="144">
        <f>Q146*H146</f>
        <v>1.3915E-2</v>
      </c>
      <c r="S146" s="144">
        <v>0</v>
      </c>
      <c r="T146" s="145">
        <f>S146*H146</f>
        <v>0</v>
      </c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R146" s="146" t="s">
        <v>133</v>
      </c>
      <c r="AT146" s="146" t="s">
        <v>151</v>
      </c>
      <c r="AU146" s="146" t="s">
        <v>114</v>
      </c>
      <c r="AY146" s="15" t="s">
        <v>112</v>
      </c>
      <c r="BE146" s="147">
        <f>IF(N146="základná",J146,0)</f>
        <v>0</v>
      </c>
      <c r="BF146" s="147">
        <f>IF(N146="znížená",J146,0)</f>
        <v>0</v>
      </c>
      <c r="BG146" s="147">
        <f>IF(N146="zákl. prenesená",J146,0)</f>
        <v>0</v>
      </c>
      <c r="BH146" s="147">
        <f>IF(N146="zníž. prenesená",J146,0)</f>
        <v>0</v>
      </c>
      <c r="BI146" s="147">
        <f>IF(N146="nulová",J146,0)</f>
        <v>0</v>
      </c>
      <c r="BJ146" s="15" t="s">
        <v>114</v>
      </c>
      <c r="BK146" s="148">
        <f>ROUND(I146*H146,3)</f>
        <v>0</v>
      </c>
      <c r="BL146" s="15" t="s">
        <v>119</v>
      </c>
      <c r="BM146" s="146" t="s">
        <v>171</v>
      </c>
    </row>
    <row r="147" spans="1:65" s="13" customFormat="1">
      <c r="B147" s="158"/>
      <c r="D147" s="159" t="s">
        <v>172</v>
      </c>
      <c r="F147" s="160" t="s">
        <v>173</v>
      </c>
      <c r="H147" s="161">
        <v>27.83</v>
      </c>
      <c r="L147" s="158"/>
      <c r="M147" s="162"/>
      <c r="N147" s="163"/>
      <c r="O147" s="163"/>
      <c r="P147" s="163"/>
      <c r="Q147" s="163"/>
      <c r="R147" s="163"/>
      <c r="S147" s="163"/>
      <c r="T147" s="164"/>
      <c r="AT147" s="165" t="s">
        <v>172</v>
      </c>
      <c r="AU147" s="165" t="s">
        <v>114</v>
      </c>
      <c r="AV147" s="13" t="s">
        <v>114</v>
      </c>
      <c r="AW147" s="13" t="s">
        <v>3</v>
      </c>
      <c r="AX147" s="13" t="s">
        <v>75</v>
      </c>
      <c r="AY147" s="165" t="s">
        <v>112</v>
      </c>
    </row>
    <row r="148" spans="1:65" s="2" customFormat="1" ht="24.15" customHeight="1">
      <c r="A148" s="27"/>
      <c r="B148" s="135"/>
      <c r="C148" s="136" t="s">
        <v>174</v>
      </c>
      <c r="D148" s="136" t="s">
        <v>115</v>
      </c>
      <c r="E148" s="137" t="s">
        <v>175</v>
      </c>
      <c r="F148" s="138" t="s">
        <v>176</v>
      </c>
      <c r="G148" s="139" t="s">
        <v>177</v>
      </c>
      <c r="H148" s="140">
        <v>50.6</v>
      </c>
      <c r="I148" s="140">
        <v>0</v>
      </c>
      <c r="J148" s="140">
        <f>ROUND(I148*H148,3)</f>
        <v>0</v>
      </c>
      <c r="K148" s="141"/>
      <c r="L148" s="28"/>
      <c r="M148" s="142" t="s">
        <v>1</v>
      </c>
      <c r="N148" s="143" t="s">
        <v>33</v>
      </c>
      <c r="O148" s="144">
        <v>6.6000000000000003E-2</v>
      </c>
      <c r="P148" s="144">
        <f>O148*H148</f>
        <v>3.3396000000000003</v>
      </c>
      <c r="Q148" s="144">
        <v>1.3639999999999999E-2</v>
      </c>
      <c r="R148" s="144">
        <f>Q148*H148</f>
        <v>0.69018400000000002</v>
      </c>
      <c r="S148" s="144">
        <v>0</v>
      </c>
      <c r="T148" s="145">
        <f>S148*H148</f>
        <v>0</v>
      </c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R148" s="146" t="s">
        <v>119</v>
      </c>
      <c r="AT148" s="146" t="s">
        <v>115</v>
      </c>
      <c r="AU148" s="146" t="s">
        <v>114</v>
      </c>
      <c r="AY148" s="15" t="s">
        <v>112</v>
      </c>
      <c r="BE148" s="147">
        <f>IF(N148="základná",J148,0)</f>
        <v>0</v>
      </c>
      <c r="BF148" s="147">
        <f>IF(N148="znížená",J148,0)</f>
        <v>0</v>
      </c>
      <c r="BG148" s="147">
        <f>IF(N148="zákl. prenesená",J148,0)</f>
        <v>0</v>
      </c>
      <c r="BH148" s="147">
        <f>IF(N148="zníž. prenesená",J148,0)</f>
        <v>0</v>
      </c>
      <c r="BI148" s="147">
        <f>IF(N148="nulová",J148,0)</f>
        <v>0</v>
      </c>
      <c r="BJ148" s="15" t="s">
        <v>114</v>
      </c>
      <c r="BK148" s="148">
        <f>ROUND(I148*H148,3)</f>
        <v>0</v>
      </c>
      <c r="BL148" s="15" t="s">
        <v>119</v>
      </c>
      <c r="BM148" s="146" t="s">
        <v>178</v>
      </c>
    </row>
    <row r="149" spans="1:65" s="12" customFormat="1" ht="22.95" customHeight="1">
      <c r="B149" s="123"/>
      <c r="D149" s="124" t="s">
        <v>66</v>
      </c>
      <c r="E149" s="133" t="s">
        <v>121</v>
      </c>
      <c r="F149" s="133" t="s">
        <v>179</v>
      </c>
      <c r="J149" s="134">
        <f>BK149</f>
        <v>0</v>
      </c>
      <c r="L149" s="123"/>
      <c r="M149" s="127"/>
      <c r="N149" s="128"/>
      <c r="O149" s="128"/>
      <c r="P149" s="129">
        <f>SUM(P150:P152)</f>
        <v>8.7720579999999995</v>
      </c>
      <c r="Q149" s="128"/>
      <c r="R149" s="129">
        <f>SUM(R150:R152)</f>
        <v>4.0482339999999999</v>
      </c>
      <c r="S149" s="128"/>
      <c r="T149" s="130">
        <f>SUM(T150:T152)</f>
        <v>0</v>
      </c>
      <c r="AR149" s="124" t="s">
        <v>75</v>
      </c>
      <c r="AT149" s="131" t="s">
        <v>66</v>
      </c>
      <c r="AU149" s="131" t="s">
        <v>75</v>
      </c>
      <c r="AY149" s="124" t="s">
        <v>112</v>
      </c>
      <c r="BK149" s="132">
        <f>SUM(BK150:BK152)</f>
        <v>0</v>
      </c>
    </row>
    <row r="150" spans="1:65" s="2" customFormat="1" ht="24.15" customHeight="1">
      <c r="A150" s="27"/>
      <c r="B150" s="135"/>
      <c r="C150" s="136" t="s">
        <v>180</v>
      </c>
      <c r="D150" s="136" t="s">
        <v>115</v>
      </c>
      <c r="E150" s="137" t="s">
        <v>181</v>
      </c>
      <c r="F150" s="138" t="s">
        <v>182</v>
      </c>
      <c r="G150" s="139" t="s">
        <v>118</v>
      </c>
      <c r="H150" s="140">
        <v>1.5</v>
      </c>
      <c r="I150" s="140">
        <v>0</v>
      </c>
      <c r="J150" s="140">
        <f>ROUND(I150*H150,3)</f>
        <v>0</v>
      </c>
      <c r="K150" s="141"/>
      <c r="L150" s="28"/>
      <c r="M150" s="142" t="s">
        <v>1</v>
      </c>
      <c r="N150" s="143" t="s">
        <v>33</v>
      </c>
      <c r="O150" s="144">
        <v>3.6274899999999999</v>
      </c>
      <c r="P150" s="144">
        <f>O150*H150</f>
        <v>5.4412349999999998</v>
      </c>
      <c r="Q150" s="144">
        <v>1.6780600000000001</v>
      </c>
      <c r="R150" s="144">
        <f>Q150*H150</f>
        <v>2.51709</v>
      </c>
      <c r="S150" s="144">
        <v>0</v>
      </c>
      <c r="T150" s="145">
        <f>S150*H150</f>
        <v>0</v>
      </c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R150" s="146" t="s">
        <v>119</v>
      </c>
      <c r="AT150" s="146" t="s">
        <v>115</v>
      </c>
      <c r="AU150" s="146" t="s">
        <v>114</v>
      </c>
      <c r="AY150" s="15" t="s">
        <v>112</v>
      </c>
      <c r="BE150" s="147">
        <f>IF(N150="základná",J150,0)</f>
        <v>0</v>
      </c>
      <c r="BF150" s="147">
        <f>IF(N150="znížená",J150,0)</f>
        <v>0</v>
      </c>
      <c r="BG150" s="147">
        <f>IF(N150="zákl. prenesená",J150,0)</f>
        <v>0</v>
      </c>
      <c r="BH150" s="147">
        <f>IF(N150="zníž. prenesená",J150,0)</f>
        <v>0</v>
      </c>
      <c r="BI150" s="147">
        <f>IF(N150="nulová",J150,0)</f>
        <v>0</v>
      </c>
      <c r="BJ150" s="15" t="s">
        <v>114</v>
      </c>
      <c r="BK150" s="148">
        <f>ROUND(I150*H150,3)</f>
        <v>0</v>
      </c>
      <c r="BL150" s="15" t="s">
        <v>119</v>
      </c>
      <c r="BM150" s="146" t="s">
        <v>183</v>
      </c>
    </row>
    <row r="151" spans="1:65" s="2" customFormat="1" ht="24.15" customHeight="1">
      <c r="A151" s="27"/>
      <c r="B151" s="135"/>
      <c r="C151" s="136" t="s">
        <v>184</v>
      </c>
      <c r="D151" s="136" t="s">
        <v>115</v>
      </c>
      <c r="E151" s="137" t="s">
        <v>185</v>
      </c>
      <c r="F151" s="138" t="s">
        <v>186</v>
      </c>
      <c r="G151" s="139" t="s">
        <v>118</v>
      </c>
      <c r="H151" s="140">
        <v>0.86</v>
      </c>
      <c r="I151" s="140">
        <v>0</v>
      </c>
      <c r="J151" s="140">
        <f>ROUND(I151*H151,3)</f>
        <v>0</v>
      </c>
      <c r="K151" s="141"/>
      <c r="L151" s="28"/>
      <c r="M151" s="142" t="s">
        <v>1</v>
      </c>
      <c r="N151" s="143" t="s">
        <v>33</v>
      </c>
      <c r="O151" s="144">
        <v>3.8730500000000001</v>
      </c>
      <c r="P151" s="144">
        <f>O151*H151</f>
        <v>3.3308230000000001</v>
      </c>
      <c r="Q151" s="144">
        <v>1.7804</v>
      </c>
      <c r="R151" s="144">
        <f>Q151*H151</f>
        <v>1.5311440000000001</v>
      </c>
      <c r="S151" s="144">
        <v>0</v>
      </c>
      <c r="T151" s="145">
        <f>S151*H151</f>
        <v>0</v>
      </c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R151" s="146" t="s">
        <v>119</v>
      </c>
      <c r="AT151" s="146" t="s">
        <v>115</v>
      </c>
      <c r="AU151" s="146" t="s">
        <v>114</v>
      </c>
      <c r="AY151" s="15" t="s">
        <v>112</v>
      </c>
      <c r="BE151" s="147">
        <f>IF(N151="základná",J151,0)</f>
        <v>0</v>
      </c>
      <c r="BF151" s="147">
        <f>IF(N151="znížená",J151,0)</f>
        <v>0</v>
      </c>
      <c r="BG151" s="147">
        <f>IF(N151="zákl. prenesená",J151,0)</f>
        <v>0</v>
      </c>
      <c r="BH151" s="147">
        <f>IF(N151="zníž. prenesená",J151,0)</f>
        <v>0</v>
      </c>
      <c r="BI151" s="147">
        <f>IF(N151="nulová",J151,0)</f>
        <v>0</v>
      </c>
      <c r="BJ151" s="15" t="s">
        <v>114</v>
      </c>
      <c r="BK151" s="148">
        <f>ROUND(I151*H151,3)</f>
        <v>0</v>
      </c>
      <c r="BL151" s="15" t="s">
        <v>119</v>
      </c>
      <c r="BM151" s="146" t="s">
        <v>187</v>
      </c>
    </row>
    <row r="152" spans="1:65" s="2" customFormat="1" ht="14.4" customHeight="1">
      <c r="A152" s="27"/>
      <c r="B152" s="135"/>
      <c r="C152" s="136" t="s">
        <v>188</v>
      </c>
      <c r="D152" s="136" t="s">
        <v>115</v>
      </c>
      <c r="E152" s="137" t="s">
        <v>189</v>
      </c>
      <c r="F152" s="138" t="s">
        <v>190</v>
      </c>
      <c r="G152" s="139" t="s">
        <v>191</v>
      </c>
      <c r="H152" s="140">
        <v>2</v>
      </c>
      <c r="I152" s="140">
        <v>0</v>
      </c>
      <c r="J152" s="140">
        <f>ROUND(I152*H152,3)</f>
        <v>0</v>
      </c>
      <c r="K152" s="141"/>
      <c r="L152" s="28"/>
      <c r="M152" s="142" t="s">
        <v>1</v>
      </c>
      <c r="N152" s="143" t="s">
        <v>33</v>
      </c>
      <c r="O152" s="144">
        <v>0</v>
      </c>
      <c r="P152" s="144">
        <f>O152*H152</f>
        <v>0</v>
      </c>
      <c r="Q152" s="144">
        <v>0</v>
      </c>
      <c r="R152" s="144">
        <f>Q152*H152</f>
        <v>0</v>
      </c>
      <c r="S152" s="144">
        <v>0</v>
      </c>
      <c r="T152" s="145">
        <f>S152*H152</f>
        <v>0</v>
      </c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R152" s="146" t="s">
        <v>119</v>
      </c>
      <c r="AT152" s="146" t="s">
        <v>115</v>
      </c>
      <c r="AU152" s="146" t="s">
        <v>114</v>
      </c>
      <c r="AY152" s="15" t="s">
        <v>112</v>
      </c>
      <c r="BE152" s="147">
        <f>IF(N152="základná",J152,0)</f>
        <v>0</v>
      </c>
      <c r="BF152" s="147">
        <f>IF(N152="znížená",J152,0)</f>
        <v>0</v>
      </c>
      <c r="BG152" s="147">
        <f>IF(N152="zákl. prenesená",J152,0)</f>
        <v>0</v>
      </c>
      <c r="BH152" s="147">
        <f>IF(N152="zníž. prenesená",J152,0)</f>
        <v>0</v>
      </c>
      <c r="BI152" s="147">
        <f>IF(N152="nulová",J152,0)</f>
        <v>0</v>
      </c>
      <c r="BJ152" s="15" t="s">
        <v>114</v>
      </c>
      <c r="BK152" s="148">
        <f>ROUND(I152*H152,3)</f>
        <v>0</v>
      </c>
      <c r="BL152" s="15" t="s">
        <v>119</v>
      </c>
      <c r="BM152" s="146" t="s">
        <v>192</v>
      </c>
    </row>
    <row r="153" spans="1:65" s="12" customFormat="1" ht="22.95" customHeight="1">
      <c r="B153" s="123"/>
      <c r="D153" s="124" t="s">
        <v>66</v>
      </c>
      <c r="E153" s="133" t="s">
        <v>129</v>
      </c>
      <c r="F153" s="133" t="s">
        <v>193</v>
      </c>
      <c r="J153" s="134">
        <f>BK153</f>
        <v>0</v>
      </c>
      <c r="L153" s="123"/>
      <c r="M153" s="127"/>
      <c r="N153" s="128"/>
      <c r="O153" s="128"/>
      <c r="P153" s="129">
        <f>SUM(P154:P166)</f>
        <v>138.95980164999997</v>
      </c>
      <c r="Q153" s="128"/>
      <c r="R153" s="129">
        <f>SUM(R154:R166)</f>
        <v>24.683065679999999</v>
      </c>
      <c r="S153" s="128"/>
      <c r="T153" s="130">
        <f>SUM(T154:T166)</f>
        <v>0</v>
      </c>
      <c r="AR153" s="124" t="s">
        <v>75</v>
      </c>
      <c r="AT153" s="131" t="s">
        <v>66</v>
      </c>
      <c r="AU153" s="131" t="s">
        <v>75</v>
      </c>
      <c r="AY153" s="124" t="s">
        <v>112</v>
      </c>
      <c r="BK153" s="132">
        <f>SUM(BK154:BK166)</f>
        <v>0</v>
      </c>
    </row>
    <row r="154" spans="1:65" s="2" customFormat="1" ht="24.15" customHeight="1">
      <c r="A154" s="27"/>
      <c r="B154" s="135"/>
      <c r="C154" s="136" t="s">
        <v>194</v>
      </c>
      <c r="D154" s="136" t="s">
        <v>115</v>
      </c>
      <c r="E154" s="137" t="s">
        <v>195</v>
      </c>
      <c r="F154" s="138" t="s">
        <v>196</v>
      </c>
      <c r="G154" s="139" t="s">
        <v>167</v>
      </c>
      <c r="H154" s="140">
        <v>45</v>
      </c>
      <c r="I154" s="140">
        <v>0</v>
      </c>
      <c r="J154" s="140">
        <f t="shared" ref="J154:J166" si="10">ROUND(I154*H154,3)</f>
        <v>0</v>
      </c>
      <c r="K154" s="141"/>
      <c r="L154" s="28"/>
      <c r="M154" s="142" t="s">
        <v>1</v>
      </c>
      <c r="N154" s="143" t="s">
        <v>33</v>
      </c>
      <c r="O154" s="144">
        <v>1.09744</v>
      </c>
      <c r="P154" s="144">
        <f t="shared" ref="P154:P166" si="11">O154*H154</f>
        <v>49.384799999999998</v>
      </c>
      <c r="Q154" s="144">
        <v>3.6229999999999998E-2</v>
      </c>
      <c r="R154" s="144">
        <f t="shared" ref="R154:R166" si="12">Q154*H154</f>
        <v>1.63035</v>
      </c>
      <c r="S154" s="144">
        <v>0</v>
      </c>
      <c r="T154" s="145">
        <f t="shared" ref="T154:T166" si="13">S154*H154</f>
        <v>0</v>
      </c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R154" s="146" t="s">
        <v>119</v>
      </c>
      <c r="AT154" s="146" t="s">
        <v>115</v>
      </c>
      <c r="AU154" s="146" t="s">
        <v>114</v>
      </c>
      <c r="AY154" s="15" t="s">
        <v>112</v>
      </c>
      <c r="BE154" s="147">
        <f t="shared" ref="BE154:BE166" si="14">IF(N154="základná",J154,0)</f>
        <v>0</v>
      </c>
      <c r="BF154" s="147">
        <f t="shared" ref="BF154:BF166" si="15">IF(N154="znížená",J154,0)</f>
        <v>0</v>
      </c>
      <c r="BG154" s="147">
        <f t="shared" ref="BG154:BG166" si="16">IF(N154="zákl. prenesená",J154,0)</f>
        <v>0</v>
      </c>
      <c r="BH154" s="147">
        <f t="shared" ref="BH154:BH166" si="17">IF(N154="zníž. prenesená",J154,0)</f>
        <v>0</v>
      </c>
      <c r="BI154" s="147">
        <f t="shared" ref="BI154:BI166" si="18">IF(N154="nulová",J154,0)</f>
        <v>0</v>
      </c>
      <c r="BJ154" s="15" t="s">
        <v>114</v>
      </c>
      <c r="BK154" s="148">
        <f t="shared" ref="BK154:BK166" si="19">ROUND(I154*H154,3)</f>
        <v>0</v>
      </c>
      <c r="BL154" s="15" t="s">
        <v>119</v>
      </c>
      <c r="BM154" s="146" t="s">
        <v>197</v>
      </c>
    </row>
    <row r="155" spans="1:65" s="2" customFormat="1" ht="37.950000000000003" customHeight="1">
      <c r="A155" s="27"/>
      <c r="B155" s="135"/>
      <c r="C155" s="136" t="s">
        <v>198</v>
      </c>
      <c r="D155" s="136" t="s">
        <v>115</v>
      </c>
      <c r="E155" s="137" t="s">
        <v>199</v>
      </c>
      <c r="F155" s="138" t="s">
        <v>200</v>
      </c>
      <c r="G155" s="139" t="s">
        <v>167</v>
      </c>
      <c r="H155" s="140">
        <v>2.2000000000000002</v>
      </c>
      <c r="I155" s="140">
        <v>0</v>
      </c>
      <c r="J155" s="140">
        <f t="shared" si="10"/>
        <v>0</v>
      </c>
      <c r="K155" s="141"/>
      <c r="L155" s="28"/>
      <c r="M155" s="142" t="s">
        <v>1</v>
      </c>
      <c r="N155" s="143" t="s">
        <v>33</v>
      </c>
      <c r="O155" s="144">
        <v>0.34750999999999999</v>
      </c>
      <c r="P155" s="144">
        <f t="shared" si="11"/>
        <v>0.76452200000000003</v>
      </c>
      <c r="Q155" s="144">
        <v>7.3499999999999998E-3</v>
      </c>
      <c r="R155" s="144">
        <f t="shared" si="12"/>
        <v>1.617E-2</v>
      </c>
      <c r="S155" s="144">
        <v>0</v>
      </c>
      <c r="T155" s="145">
        <f t="shared" si="13"/>
        <v>0</v>
      </c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R155" s="146" t="s">
        <v>119</v>
      </c>
      <c r="AT155" s="146" t="s">
        <v>115</v>
      </c>
      <c r="AU155" s="146" t="s">
        <v>114</v>
      </c>
      <c r="AY155" s="15" t="s">
        <v>112</v>
      </c>
      <c r="BE155" s="147">
        <f t="shared" si="14"/>
        <v>0</v>
      </c>
      <c r="BF155" s="147">
        <f t="shared" si="15"/>
        <v>0</v>
      </c>
      <c r="BG155" s="147">
        <f t="shared" si="16"/>
        <v>0</v>
      </c>
      <c r="BH155" s="147">
        <f t="shared" si="17"/>
        <v>0</v>
      </c>
      <c r="BI155" s="147">
        <f t="shared" si="18"/>
        <v>0</v>
      </c>
      <c r="BJ155" s="15" t="s">
        <v>114</v>
      </c>
      <c r="BK155" s="148">
        <f t="shared" si="19"/>
        <v>0</v>
      </c>
      <c r="BL155" s="15" t="s">
        <v>119</v>
      </c>
      <c r="BM155" s="146" t="s">
        <v>201</v>
      </c>
    </row>
    <row r="156" spans="1:65" s="2" customFormat="1" ht="24.15" customHeight="1">
      <c r="A156" s="27"/>
      <c r="B156" s="135"/>
      <c r="C156" s="136" t="s">
        <v>202</v>
      </c>
      <c r="D156" s="136" t="s">
        <v>115</v>
      </c>
      <c r="E156" s="137" t="s">
        <v>203</v>
      </c>
      <c r="F156" s="138" t="s">
        <v>204</v>
      </c>
      <c r="G156" s="139" t="s">
        <v>167</v>
      </c>
      <c r="H156" s="140">
        <v>2.2000000000000002</v>
      </c>
      <c r="I156" s="140">
        <v>0</v>
      </c>
      <c r="J156" s="140">
        <f t="shared" si="10"/>
        <v>0</v>
      </c>
      <c r="K156" s="141"/>
      <c r="L156" s="28"/>
      <c r="M156" s="142" t="s">
        <v>1</v>
      </c>
      <c r="N156" s="143" t="s">
        <v>33</v>
      </c>
      <c r="O156" s="144">
        <v>0.34744000000000003</v>
      </c>
      <c r="P156" s="144">
        <f t="shared" si="11"/>
        <v>0.76436800000000016</v>
      </c>
      <c r="Q156" s="144">
        <v>7.0000000000000001E-3</v>
      </c>
      <c r="R156" s="144">
        <f t="shared" si="12"/>
        <v>1.5400000000000002E-2</v>
      </c>
      <c r="S156" s="144">
        <v>0</v>
      </c>
      <c r="T156" s="145">
        <f t="shared" si="13"/>
        <v>0</v>
      </c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R156" s="146" t="s">
        <v>119</v>
      </c>
      <c r="AT156" s="146" t="s">
        <v>115</v>
      </c>
      <c r="AU156" s="146" t="s">
        <v>114</v>
      </c>
      <c r="AY156" s="15" t="s">
        <v>112</v>
      </c>
      <c r="BE156" s="147">
        <f t="shared" si="14"/>
        <v>0</v>
      </c>
      <c r="BF156" s="147">
        <f t="shared" si="15"/>
        <v>0</v>
      </c>
      <c r="BG156" s="147">
        <f t="shared" si="16"/>
        <v>0</v>
      </c>
      <c r="BH156" s="147">
        <f t="shared" si="17"/>
        <v>0</v>
      </c>
      <c r="BI156" s="147">
        <f t="shared" si="18"/>
        <v>0</v>
      </c>
      <c r="BJ156" s="15" t="s">
        <v>114</v>
      </c>
      <c r="BK156" s="148">
        <f t="shared" si="19"/>
        <v>0</v>
      </c>
      <c r="BL156" s="15" t="s">
        <v>119</v>
      </c>
      <c r="BM156" s="146" t="s">
        <v>205</v>
      </c>
    </row>
    <row r="157" spans="1:65" s="2" customFormat="1" ht="14.4" customHeight="1">
      <c r="A157" s="27"/>
      <c r="B157" s="135"/>
      <c r="C157" s="136" t="s">
        <v>206</v>
      </c>
      <c r="D157" s="136" t="s">
        <v>115</v>
      </c>
      <c r="E157" s="137" t="s">
        <v>207</v>
      </c>
      <c r="F157" s="138" t="s">
        <v>208</v>
      </c>
      <c r="G157" s="139" t="s">
        <v>167</v>
      </c>
      <c r="H157" s="140">
        <v>2.2000000000000002</v>
      </c>
      <c r="I157" s="140">
        <v>0</v>
      </c>
      <c r="J157" s="140">
        <f t="shared" si="10"/>
        <v>0</v>
      </c>
      <c r="K157" s="141"/>
      <c r="L157" s="28"/>
      <c r="M157" s="142" t="s">
        <v>1</v>
      </c>
      <c r="N157" s="143" t="s">
        <v>33</v>
      </c>
      <c r="O157" s="144">
        <v>0</v>
      </c>
      <c r="P157" s="144">
        <f t="shared" si="11"/>
        <v>0</v>
      </c>
      <c r="Q157" s="144">
        <v>0</v>
      </c>
      <c r="R157" s="144">
        <f t="shared" si="12"/>
        <v>0</v>
      </c>
      <c r="S157" s="144">
        <v>0</v>
      </c>
      <c r="T157" s="145">
        <f t="shared" si="13"/>
        <v>0</v>
      </c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R157" s="146" t="s">
        <v>119</v>
      </c>
      <c r="AT157" s="146" t="s">
        <v>115</v>
      </c>
      <c r="AU157" s="146" t="s">
        <v>114</v>
      </c>
      <c r="AY157" s="15" t="s">
        <v>112</v>
      </c>
      <c r="BE157" s="147">
        <f t="shared" si="14"/>
        <v>0</v>
      </c>
      <c r="BF157" s="147">
        <f t="shared" si="15"/>
        <v>0</v>
      </c>
      <c r="BG157" s="147">
        <f t="shared" si="16"/>
        <v>0</v>
      </c>
      <c r="BH157" s="147">
        <f t="shared" si="17"/>
        <v>0</v>
      </c>
      <c r="BI157" s="147">
        <f t="shared" si="18"/>
        <v>0</v>
      </c>
      <c r="BJ157" s="15" t="s">
        <v>114</v>
      </c>
      <c r="BK157" s="148">
        <f t="shared" si="19"/>
        <v>0</v>
      </c>
      <c r="BL157" s="15" t="s">
        <v>119</v>
      </c>
      <c r="BM157" s="146" t="s">
        <v>209</v>
      </c>
    </row>
    <row r="158" spans="1:65" s="2" customFormat="1" ht="37.950000000000003" customHeight="1">
      <c r="A158" s="27"/>
      <c r="B158" s="135"/>
      <c r="C158" s="136" t="s">
        <v>210</v>
      </c>
      <c r="D158" s="136" t="s">
        <v>115</v>
      </c>
      <c r="E158" s="137" t="s">
        <v>211</v>
      </c>
      <c r="F158" s="138" t="s">
        <v>212</v>
      </c>
      <c r="G158" s="139" t="s">
        <v>167</v>
      </c>
      <c r="H158" s="140">
        <v>2.2000000000000002</v>
      </c>
      <c r="I158" s="140">
        <v>0</v>
      </c>
      <c r="J158" s="140">
        <f t="shared" si="10"/>
        <v>0</v>
      </c>
      <c r="K158" s="141"/>
      <c r="L158" s="28"/>
      <c r="M158" s="142" t="s">
        <v>1</v>
      </c>
      <c r="N158" s="143" t="s">
        <v>33</v>
      </c>
      <c r="O158" s="144">
        <v>0.35983999999999999</v>
      </c>
      <c r="P158" s="144">
        <f t="shared" si="11"/>
        <v>0.79164800000000002</v>
      </c>
      <c r="Q158" s="144">
        <v>1.575E-2</v>
      </c>
      <c r="R158" s="144">
        <f t="shared" si="12"/>
        <v>3.465E-2</v>
      </c>
      <c r="S158" s="144">
        <v>0</v>
      </c>
      <c r="T158" s="145">
        <f t="shared" si="13"/>
        <v>0</v>
      </c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R158" s="146" t="s">
        <v>119</v>
      </c>
      <c r="AT158" s="146" t="s">
        <v>115</v>
      </c>
      <c r="AU158" s="146" t="s">
        <v>114</v>
      </c>
      <c r="AY158" s="15" t="s">
        <v>112</v>
      </c>
      <c r="BE158" s="147">
        <f t="shared" si="14"/>
        <v>0</v>
      </c>
      <c r="BF158" s="147">
        <f t="shared" si="15"/>
        <v>0</v>
      </c>
      <c r="BG158" s="147">
        <f t="shared" si="16"/>
        <v>0</v>
      </c>
      <c r="BH158" s="147">
        <f t="shared" si="17"/>
        <v>0</v>
      </c>
      <c r="BI158" s="147">
        <f t="shared" si="18"/>
        <v>0</v>
      </c>
      <c r="BJ158" s="15" t="s">
        <v>114</v>
      </c>
      <c r="BK158" s="148">
        <f t="shared" si="19"/>
        <v>0</v>
      </c>
      <c r="BL158" s="15" t="s">
        <v>119</v>
      </c>
      <c r="BM158" s="146" t="s">
        <v>213</v>
      </c>
    </row>
    <row r="159" spans="1:65" s="2" customFormat="1" ht="24.15" customHeight="1">
      <c r="A159" s="27"/>
      <c r="B159" s="135"/>
      <c r="C159" s="136" t="s">
        <v>214</v>
      </c>
      <c r="D159" s="136" t="s">
        <v>115</v>
      </c>
      <c r="E159" s="137" t="s">
        <v>215</v>
      </c>
      <c r="F159" s="138" t="s">
        <v>216</v>
      </c>
      <c r="G159" s="139" t="s">
        <v>167</v>
      </c>
      <c r="H159" s="140">
        <v>45</v>
      </c>
      <c r="I159" s="140">
        <v>0</v>
      </c>
      <c r="J159" s="140">
        <f t="shared" si="10"/>
        <v>0</v>
      </c>
      <c r="K159" s="141"/>
      <c r="L159" s="28"/>
      <c r="M159" s="142" t="s">
        <v>1</v>
      </c>
      <c r="N159" s="143" t="s">
        <v>33</v>
      </c>
      <c r="O159" s="144">
        <v>9.2039999999999997E-2</v>
      </c>
      <c r="P159" s="144">
        <f t="shared" si="11"/>
        <v>4.1417999999999999</v>
      </c>
      <c r="Q159" s="144">
        <v>2.0000000000000001E-4</v>
      </c>
      <c r="R159" s="144">
        <f t="shared" si="12"/>
        <v>9.0000000000000011E-3</v>
      </c>
      <c r="S159" s="144">
        <v>0</v>
      </c>
      <c r="T159" s="145">
        <f t="shared" si="13"/>
        <v>0</v>
      </c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R159" s="146" t="s">
        <v>119</v>
      </c>
      <c r="AT159" s="146" t="s">
        <v>115</v>
      </c>
      <c r="AU159" s="146" t="s">
        <v>114</v>
      </c>
      <c r="AY159" s="15" t="s">
        <v>112</v>
      </c>
      <c r="BE159" s="147">
        <f t="shared" si="14"/>
        <v>0</v>
      </c>
      <c r="BF159" s="147">
        <f t="shared" si="15"/>
        <v>0</v>
      </c>
      <c r="BG159" s="147">
        <f t="shared" si="16"/>
        <v>0</v>
      </c>
      <c r="BH159" s="147">
        <f t="shared" si="17"/>
        <v>0</v>
      </c>
      <c r="BI159" s="147">
        <f t="shared" si="18"/>
        <v>0</v>
      </c>
      <c r="BJ159" s="15" t="s">
        <v>114</v>
      </c>
      <c r="BK159" s="148">
        <f t="shared" si="19"/>
        <v>0</v>
      </c>
      <c r="BL159" s="15" t="s">
        <v>119</v>
      </c>
      <c r="BM159" s="146" t="s">
        <v>217</v>
      </c>
    </row>
    <row r="160" spans="1:65" s="2" customFormat="1" ht="24.15" customHeight="1">
      <c r="A160" s="27"/>
      <c r="B160" s="135"/>
      <c r="C160" s="136" t="s">
        <v>218</v>
      </c>
      <c r="D160" s="136" t="s">
        <v>115</v>
      </c>
      <c r="E160" s="137" t="s">
        <v>219</v>
      </c>
      <c r="F160" s="138" t="s">
        <v>220</v>
      </c>
      <c r="G160" s="139" t="s">
        <v>167</v>
      </c>
      <c r="H160" s="140">
        <v>2.8</v>
      </c>
      <c r="I160" s="140">
        <v>0</v>
      </c>
      <c r="J160" s="140">
        <f t="shared" si="10"/>
        <v>0</v>
      </c>
      <c r="K160" s="141"/>
      <c r="L160" s="28"/>
      <c r="M160" s="142" t="s">
        <v>1</v>
      </c>
      <c r="N160" s="143" t="s">
        <v>33</v>
      </c>
      <c r="O160" s="144">
        <v>0.42924000000000001</v>
      </c>
      <c r="P160" s="144">
        <f t="shared" si="11"/>
        <v>1.2018720000000001</v>
      </c>
      <c r="Q160" s="144">
        <v>1.575E-2</v>
      </c>
      <c r="R160" s="144">
        <f t="shared" si="12"/>
        <v>4.41E-2</v>
      </c>
      <c r="S160" s="144">
        <v>0</v>
      </c>
      <c r="T160" s="145">
        <f t="shared" si="13"/>
        <v>0</v>
      </c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R160" s="146" t="s">
        <v>119</v>
      </c>
      <c r="AT160" s="146" t="s">
        <v>115</v>
      </c>
      <c r="AU160" s="146" t="s">
        <v>114</v>
      </c>
      <c r="AY160" s="15" t="s">
        <v>112</v>
      </c>
      <c r="BE160" s="147">
        <f t="shared" si="14"/>
        <v>0</v>
      </c>
      <c r="BF160" s="147">
        <f t="shared" si="15"/>
        <v>0</v>
      </c>
      <c r="BG160" s="147">
        <f t="shared" si="16"/>
        <v>0</v>
      </c>
      <c r="BH160" s="147">
        <f t="shared" si="17"/>
        <v>0</v>
      </c>
      <c r="BI160" s="147">
        <f t="shared" si="18"/>
        <v>0</v>
      </c>
      <c r="BJ160" s="15" t="s">
        <v>114</v>
      </c>
      <c r="BK160" s="148">
        <f t="shared" si="19"/>
        <v>0</v>
      </c>
      <c r="BL160" s="15" t="s">
        <v>119</v>
      </c>
      <c r="BM160" s="146" t="s">
        <v>221</v>
      </c>
    </row>
    <row r="161" spans="1:65" s="2" customFormat="1" ht="24.15" customHeight="1">
      <c r="A161" s="27"/>
      <c r="B161" s="135"/>
      <c r="C161" s="136" t="s">
        <v>222</v>
      </c>
      <c r="D161" s="136" t="s">
        <v>115</v>
      </c>
      <c r="E161" s="137" t="s">
        <v>223</v>
      </c>
      <c r="F161" s="138" t="s">
        <v>224</v>
      </c>
      <c r="G161" s="139" t="s">
        <v>167</v>
      </c>
      <c r="H161" s="140">
        <v>45</v>
      </c>
      <c r="I161" s="140">
        <v>0</v>
      </c>
      <c r="J161" s="140">
        <f t="shared" si="10"/>
        <v>0</v>
      </c>
      <c r="K161" s="141"/>
      <c r="L161" s="28"/>
      <c r="M161" s="142" t="s">
        <v>1</v>
      </c>
      <c r="N161" s="143" t="s">
        <v>33</v>
      </c>
      <c r="O161" s="144">
        <v>0.60409000000000002</v>
      </c>
      <c r="P161" s="144">
        <f t="shared" si="11"/>
        <v>27.184049999999999</v>
      </c>
      <c r="Q161" s="144">
        <v>3.9379999999999998E-2</v>
      </c>
      <c r="R161" s="144">
        <f t="shared" si="12"/>
        <v>1.7721</v>
      </c>
      <c r="S161" s="144">
        <v>0</v>
      </c>
      <c r="T161" s="145">
        <f t="shared" si="13"/>
        <v>0</v>
      </c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R161" s="146" t="s">
        <v>119</v>
      </c>
      <c r="AT161" s="146" t="s">
        <v>115</v>
      </c>
      <c r="AU161" s="146" t="s">
        <v>114</v>
      </c>
      <c r="AY161" s="15" t="s">
        <v>112</v>
      </c>
      <c r="BE161" s="147">
        <f t="shared" si="14"/>
        <v>0</v>
      </c>
      <c r="BF161" s="147">
        <f t="shared" si="15"/>
        <v>0</v>
      </c>
      <c r="BG161" s="147">
        <f t="shared" si="16"/>
        <v>0</v>
      </c>
      <c r="BH161" s="147">
        <f t="shared" si="17"/>
        <v>0</v>
      </c>
      <c r="BI161" s="147">
        <f t="shared" si="18"/>
        <v>0</v>
      </c>
      <c r="BJ161" s="15" t="s">
        <v>114</v>
      </c>
      <c r="BK161" s="148">
        <f t="shared" si="19"/>
        <v>0</v>
      </c>
      <c r="BL161" s="15" t="s">
        <v>119</v>
      </c>
      <c r="BM161" s="146" t="s">
        <v>225</v>
      </c>
    </row>
    <row r="162" spans="1:65" s="2" customFormat="1" ht="14.4" customHeight="1">
      <c r="A162" s="27"/>
      <c r="B162" s="135"/>
      <c r="C162" s="136" t="s">
        <v>226</v>
      </c>
      <c r="D162" s="136" t="s">
        <v>115</v>
      </c>
      <c r="E162" s="137" t="s">
        <v>227</v>
      </c>
      <c r="F162" s="138" t="s">
        <v>228</v>
      </c>
      <c r="G162" s="139" t="s">
        <v>167</v>
      </c>
      <c r="H162" s="140">
        <v>45</v>
      </c>
      <c r="I162" s="140">
        <v>0</v>
      </c>
      <c r="J162" s="140">
        <f t="shared" si="10"/>
        <v>0</v>
      </c>
      <c r="K162" s="141"/>
      <c r="L162" s="28"/>
      <c r="M162" s="142" t="s">
        <v>1</v>
      </c>
      <c r="N162" s="143" t="s">
        <v>33</v>
      </c>
      <c r="O162" s="144">
        <v>0.45816000000000001</v>
      </c>
      <c r="P162" s="144">
        <f t="shared" si="11"/>
        <v>20.6172</v>
      </c>
      <c r="Q162" s="144">
        <v>1.0500000000000001E-2</v>
      </c>
      <c r="R162" s="144">
        <f t="shared" si="12"/>
        <v>0.47250000000000003</v>
      </c>
      <c r="S162" s="144">
        <v>0</v>
      </c>
      <c r="T162" s="145">
        <f t="shared" si="13"/>
        <v>0</v>
      </c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R162" s="146" t="s">
        <v>119</v>
      </c>
      <c r="AT162" s="146" t="s">
        <v>115</v>
      </c>
      <c r="AU162" s="146" t="s">
        <v>114</v>
      </c>
      <c r="AY162" s="15" t="s">
        <v>112</v>
      </c>
      <c r="BE162" s="147">
        <f t="shared" si="14"/>
        <v>0</v>
      </c>
      <c r="BF162" s="147">
        <f t="shared" si="15"/>
        <v>0</v>
      </c>
      <c r="BG162" s="147">
        <f t="shared" si="16"/>
        <v>0</v>
      </c>
      <c r="BH162" s="147">
        <f t="shared" si="17"/>
        <v>0</v>
      </c>
      <c r="BI162" s="147">
        <f t="shared" si="18"/>
        <v>0</v>
      </c>
      <c r="BJ162" s="15" t="s">
        <v>114</v>
      </c>
      <c r="BK162" s="148">
        <f t="shared" si="19"/>
        <v>0</v>
      </c>
      <c r="BL162" s="15" t="s">
        <v>119</v>
      </c>
      <c r="BM162" s="146" t="s">
        <v>229</v>
      </c>
    </row>
    <row r="163" spans="1:65" s="2" customFormat="1" ht="14.4" customHeight="1">
      <c r="A163" s="27"/>
      <c r="B163" s="135"/>
      <c r="C163" s="136" t="s">
        <v>230</v>
      </c>
      <c r="D163" s="136" t="s">
        <v>115</v>
      </c>
      <c r="E163" s="137" t="s">
        <v>231</v>
      </c>
      <c r="F163" s="138" t="s">
        <v>232</v>
      </c>
      <c r="G163" s="139" t="s">
        <v>167</v>
      </c>
      <c r="H163" s="140">
        <v>45</v>
      </c>
      <c r="I163" s="140">
        <v>0</v>
      </c>
      <c r="J163" s="140">
        <f t="shared" si="10"/>
        <v>0</v>
      </c>
      <c r="K163" s="141"/>
      <c r="L163" s="28"/>
      <c r="M163" s="142" t="s">
        <v>1</v>
      </c>
      <c r="N163" s="143" t="s">
        <v>33</v>
      </c>
      <c r="O163" s="144">
        <v>9.5089999999999994E-2</v>
      </c>
      <c r="P163" s="144">
        <f t="shared" si="11"/>
        <v>4.2790499999999998</v>
      </c>
      <c r="Q163" s="144">
        <v>4.2000000000000002E-4</v>
      </c>
      <c r="R163" s="144">
        <f t="shared" si="12"/>
        <v>1.89E-2</v>
      </c>
      <c r="S163" s="144">
        <v>0</v>
      </c>
      <c r="T163" s="145">
        <f t="shared" si="13"/>
        <v>0</v>
      </c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R163" s="146" t="s">
        <v>119</v>
      </c>
      <c r="AT163" s="146" t="s">
        <v>115</v>
      </c>
      <c r="AU163" s="146" t="s">
        <v>114</v>
      </c>
      <c r="AY163" s="15" t="s">
        <v>112</v>
      </c>
      <c r="BE163" s="147">
        <f t="shared" si="14"/>
        <v>0</v>
      </c>
      <c r="BF163" s="147">
        <f t="shared" si="15"/>
        <v>0</v>
      </c>
      <c r="BG163" s="147">
        <f t="shared" si="16"/>
        <v>0</v>
      </c>
      <c r="BH163" s="147">
        <f t="shared" si="17"/>
        <v>0</v>
      </c>
      <c r="BI163" s="147">
        <f t="shared" si="18"/>
        <v>0</v>
      </c>
      <c r="BJ163" s="15" t="s">
        <v>114</v>
      </c>
      <c r="BK163" s="148">
        <f t="shared" si="19"/>
        <v>0</v>
      </c>
      <c r="BL163" s="15" t="s">
        <v>119</v>
      </c>
      <c r="BM163" s="146" t="s">
        <v>233</v>
      </c>
    </row>
    <row r="164" spans="1:65" s="2" customFormat="1" ht="24.15" customHeight="1">
      <c r="A164" s="27"/>
      <c r="B164" s="135"/>
      <c r="C164" s="136" t="s">
        <v>234</v>
      </c>
      <c r="D164" s="136" t="s">
        <v>115</v>
      </c>
      <c r="E164" s="137" t="s">
        <v>235</v>
      </c>
      <c r="F164" s="138" t="s">
        <v>236</v>
      </c>
      <c r="G164" s="139" t="s">
        <v>118</v>
      </c>
      <c r="H164" s="140">
        <v>3.84</v>
      </c>
      <c r="I164" s="140">
        <v>0</v>
      </c>
      <c r="J164" s="140">
        <f t="shared" si="10"/>
        <v>0</v>
      </c>
      <c r="K164" s="141"/>
      <c r="L164" s="28"/>
      <c r="M164" s="142" t="s">
        <v>1</v>
      </c>
      <c r="N164" s="143" t="s">
        <v>33</v>
      </c>
      <c r="O164" s="144">
        <v>3.1698300000000001</v>
      </c>
      <c r="P164" s="144">
        <f t="shared" si="11"/>
        <v>12.1721472</v>
      </c>
      <c r="Q164" s="144">
        <v>2.2404799999999998</v>
      </c>
      <c r="R164" s="144">
        <f t="shared" si="12"/>
        <v>8.6034431999999992</v>
      </c>
      <c r="S164" s="144">
        <v>0</v>
      </c>
      <c r="T164" s="145">
        <f t="shared" si="13"/>
        <v>0</v>
      </c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R164" s="146" t="s">
        <v>119</v>
      </c>
      <c r="AT164" s="146" t="s">
        <v>115</v>
      </c>
      <c r="AU164" s="146" t="s">
        <v>114</v>
      </c>
      <c r="AY164" s="15" t="s">
        <v>112</v>
      </c>
      <c r="BE164" s="147">
        <f t="shared" si="14"/>
        <v>0</v>
      </c>
      <c r="BF164" s="147">
        <f t="shared" si="15"/>
        <v>0</v>
      </c>
      <c r="BG164" s="147">
        <f t="shared" si="16"/>
        <v>0</v>
      </c>
      <c r="BH164" s="147">
        <f t="shared" si="17"/>
        <v>0</v>
      </c>
      <c r="BI164" s="147">
        <f t="shared" si="18"/>
        <v>0</v>
      </c>
      <c r="BJ164" s="15" t="s">
        <v>114</v>
      </c>
      <c r="BK164" s="148">
        <f t="shared" si="19"/>
        <v>0</v>
      </c>
      <c r="BL164" s="15" t="s">
        <v>119</v>
      </c>
      <c r="BM164" s="146" t="s">
        <v>237</v>
      </c>
    </row>
    <row r="165" spans="1:65" s="2" customFormat="1" ht="24.15" customHeight="1">
      <c r="A165" s="27"/>
      <c r="B165" s="135"/>
      <c r="C165" s="136" t="s">
        <v>238</v>
      </c>
      <c r="D165" s="136" t="s">
        <v>115</v>
      </c>
      <c r="E165" s="137" t="s">
        <v>239</v>
      </c>
      <c r="F165" s="138" t="s">
        <v>240</v>
      </c>
      <c r="G165" s="139" t="s">
        <v>144</v>
      </c>
      <c r="H165" s="140">
        <v>0.307</v>
      </c>
      <c r="I165" s="140">
        <v>0</v>
      </c>
      <c r="J165" s="140">
        <f t="shared" si="10"/>
        <v>0</v>
      </c>
      <c r="K165" s="141"/>
      <c r="L165" s="28"/>
      <c r="M165" s="142" t="s">
        <v>1</v>
      </c>
      <c r="N165" s="143" t="s">
        <v>33</v>
      </c>
      <c r="O165" s="144">
        <v>15.82335</v>
      </c>
      <c r="P165" s="144">
        <f t="shared" si="11"/>
        <v>4.85776845</v>
      </c>
      <c r="Q165" s="144">
        <v>1.00864</v>
      </c>
      <c r="R165" s="144">
        <f t="shared" si="12"/>
        <v>0.30965248000000001</v>
      </c>
      <c r="S165" s="144">
        <v>0</v>
      </c>
      <c r="T165" s="145">
        <f t="shared" si="13"/>
        <v>0</v>
      </c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R165" s="146" t="s">
        <v>119</v>
      </c>
      <c r="AT165" s="146" t="s">
        <v>115</v>
      </c>
      <c r="AU165" s="146" t="s">
        <v>114</v>
      </c>
      <c r="AY165" s="15" t="s">
        <v>112</v>
      </c>
      <c r="BE165" s="147">
        <f t="shared" si="14"/>
        <v>0</v>
      </c>
      <c r="BF165" s="147">
        <f t="shared" si="15"/>
        <v>0</v>
      </c>
      <c r="BG165" s="147">
        <f t="shared" si="16"/>
        <v>0</v>
      </c>
      <c r="BH165" s="147">
        <f t="shared" si="17"/>
        <v>0</v>
      </c>
      <c r="BI165" s="147">
        <f t="shared" si="18"/>
        <v>0</v>
      </c>
      <c r="BJ165" s="15" t="s">
        <v>114</v>
      </c>
      <c r="BK165" s="148">
        <f t="shared" si="19"/>
        <v>0</v>
      </c>
      <c r="BL165" s="15" t="s">
        <v>119</v>
      </c>
      <c r="BM165" s="146" t="s">
        <v>241</v>
      </c>
    </row>
    <row r="166" spans="1:65" s="2" customFormat="1" ht="14.4" customHeight="1">
      <c r="A166" s="27"/>
      <c r="B166" s="135"/>
      <c r="C166" s="136" t="s">
        <v>242</v>
      </c>
      <c r="D166" s="136" t="s">
        <v>115</v>
      </c>
      <c r="E166" s="137" t="s">
        <v>243</v>
      </c>
      <c r="F166" s="138" t="s">
        <v>244</v>
      </c>
      <c r="G166" s="139" t="s">
        <v>118</v>
      </c>
      <c r="H166" s="140">
        <v>6.4</v>
      </c>
      <c r="I166" s="140">
        <v>0</v>
      </c>
      <c r="J166" s="140">
        <f t="shared" si="10"/>
        <v>0</v>
      </c>
      <c r="K166" s="141"/>
      <c r="L166" s="28"/>
      <c r="M166" s="142" t="s">
        <v>1</v>
      </c>
      <c r="N166" s="143" t="s">
        <v>33</v>
      </c>
      <c r="O166" s="144">
        <v>2.0000900000000001</v>
      </c>
      <c r="P166" s="144">
        <f t="shared" si="11"/>
        <v>12.800576000000001</v>
      </c>
      <c r="Q166" s="144">
        <v>1.837</v>
      </c>
      <c r="R166" s="144">
        <f t="shared" si="12"/>
        <v>11.7568</v>
      </c>
      <c r="S166" s="144">
        <v>0</v>
      </c>
      <c r="T166" s="145">
        <f t="shared" si="13"/>
        <v>0</v>
      </c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R166" s="146" t="s">
        <v>119</v>
      </c>
      <c r="AT166" s="146" t="s">
        <v>115</v>
      </c>
      <c r="AU166" s="146" t="s">
        <v>114</v>
      </c>
      <c r="AY166" s="15" t="s">
        <v>112</v>
      </c>
      <c r="BE166" s="147">
        <f t="shared" si="14"/>
        <v>0</v>
      </c>
      <c r="BF166" s="147">
        <f t="shared" si="15"/>
        <v>0</v>
      </c>
      <c r="BG166" s="147">
        <f t="shared" si="16"/>
        <v>0</v>
      </c>
      <c r="BH166" s="147">
        <f t="shared" si="17"/>
        <v>0</v>
      </c>
      <c r="BI166" s="147">
        <f t="shared" si="18"/>
        <v>0</v>
      </c>
      <c r="BJ166" s="15" t="s">
        <v>114</v>
      </c>
      <c r="BK166" s="148">
        <f t="shared" si="19"/>
        <v>0</v>
      </c>
      <c r="BL166" s="15" t="s">
        <v>119</v>
      </c>
      <c r="BM166" s="146" t="s">
        <v>245</v>
      </c>
    </row>
    <row r="167" spans="1:65" s="12" customFormat="1" ht="22.95" customHeight="1">
      <c r="B167" s="123"/>
      <c r="D167" s="124" t="s">
        <v>66</v>
      </c>
      <c r="E167" s="133" t="s">
        <v>246</v>
      </c>
      <c r="F167" s="133" t="s">
        <v>247</v>
      </c>
      <c r="J167" s="134">
        <f>BK167</f>
        <v>0</v>
      </c>
      <c r="L167" s="123"/>
      <c r="M167" s="127"/>
      <c r="N167" s="128"/>
      <c r="O167" s="128"/>
      <c r="P167" s="129">
        <f>SUM(P168:P180)</f>
        <v>350.02988519999997</v>
      </c>
      <c r="Q167" s="128"/>
      <c r="R167" s="129">
        <f>SUM(R168:R180)</f>
        <v>0</v>
      </c>
      <c r="S167" s="128"/>
      <c r="T167" s="130">
        <f>SUM(T168:T180)</f>
        <v>78.859380000000002</v>
      </c>
      <c r="AR167" s="124" t="s">
        <v>75</v>
      </c>
      <c r="AT167" s="131" t="s">
        <v>66</v>
      </c>
      <c r="AU167" s="131" t="s">
        <v>75</v>
      </c>
      <c r="AY167" s="124" t="s">
        <v>112</v>
      </c>
      <c r="BK167" s="132">
        <f>SUM(BK168:BK180)</f>
        <v>0</v>
      </c>
    </row>
    <row r="168" spans="1:65" s="2" customFormat="1" ht="24.15" customHeight="1">
      <c r="A168" s="27"/>
      <c r="B168" s="135"/>
      <c r="C168" s="136" t="s">
        <v>248</v>
      </c>
      <c r="D168" s="136" t="s">
        <v>115</v>
      </c>
      <c r="E168" s="137" t="s">
        <v>249</v>
      </c>
      <c r="F168" s="138" t="s">
        <v>250</v>
      </c>
      <c r="G168" s="139" t="s">
        <v>118</v>
      </c>
      <c r="H168" s="140">
        <v>0.86</v>
      </c>
      <c r="I168" s="140">
        <v>0</v>
      </c>
      <c r="J168" s="140">
        <f t="shared" ref="J168:J180" si="20">ROUND(I168*H168,3)</f>
        <v>0</v>
      </c>
      <c r="K168" s="141"/>
      <c r="L168" s="28"/>
      <c r="M168" s="142" t="s">
        <v>1</v>
      </c>
      <c r="N168" s="143" t="s">
        <v>33</v>
      </c>
      <c r="O168" s="144">
        <v>2.464</v>
      </c>
      <c r="P168" s="144">
        <f t="shared" ref="P168:P180" si="21">O168*H168</f>
        <v>2.11904</v>
      </c>
      <c r="Q168" s="144">
        <v>0</v>
      </c>
      <c r="R168" s="144">
        <f t="shared" ref="R168:R180" si="22">Q168*H168</f>
        <v>0</v>
      </c>
      <c r="S168" s="144">
        <v>1.633</v>
      </c>
      <c r="T168" s="145">
        <f t="shared" ref="T168:T180" si="23">S168*H168</f>
        <v>1.40438</v>
      </c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R168" s="146" t="s">
        <v>119</v>
      </c>
      <c r="AT168" s="146" t="s">
        <v>115</v>
      </c>
      <c r="AU168" s="146" t="s">
        <v>114</v>
      </c>
      <c r="AY168" s="15" t="s">
        <v>112</v>
      </c>
      <c r="BE168" s="147">
        <f t="shared" ref="BE168:BE180" si="24">IF(N168="základná",J168,0)</f>
        <v>0</v>
      </c>
      <c r="BF168" s="147">
        <f t="shared" ref="BF168:BF180" si="25">IF(N168="znížená",J168,0)</f>
        <v>0</v>
      </c>
      <c r="BG168" s="147">
        <f t="shared" ref="BG168:BG180" si="26">IF(N168="zákl. prenesená",J168,0)</f>
        <v>0</v>
      </c>
      <c r="BH168" s="147">
        <f t="shared" ref="BH168:BH180" si="27">IF(N168="zníž. prenesená",J168,0)</f>
        <v>0</v>
      </c>
      <c r="BI168" s="147">
        <f t="shared" ref="BI168:BI180" si="28">IF(N168="nulová",J168,0)</f>
        <v>0</v>
      </c>
      <c r="BJ168" s="15" t="s">
        <v>114</v>
      </c>
      <c r="BK168" s="148">
        <f t="shared" ref="BK168:BK180" si="29">ROUND(I168*H168,3)</f>
        <v>0</v>
      </c>
      <c r="BL168" s="15" t="s">
        <v>119</v>
      </c>
      <c r="BM168" s="146" t="s">
        <v>251</v>
      </c>
    </row>
    <row r="169" spans="1:65" s="2" customFormat="1" ht="37.950000000000003" customHeight="1">
      <c r="A169" s="27"/>
      <c r="B169" s="135"/>
      <c r="C169" s="136" t="s">
        <v>252</v>
      </c>
      <c r="D169" s="136" t="s">
        <v>115</v>
      </c>
      <c r="E169" s="137" t="s">
        <v>253</v>
      </c>
      <c r="F169" s="138" t="s">
        <v>254</v>
      </c>
      <c r="G169" s="139" t="s">
        <v>118</v>
      </c>
      <c r="H169" s="140">
        <v>7.68</v>
      </c>
      <c r="I169" s="140">
        <v>0</v>
      </c>
      <c r="J169" s="140">
        <f t="shared" si="20"/>
        <v>0</v>
      </c>
      <c r="K169" s="141"/>
      <c r="L169" s="28"/>
      <c r="M169" s="142" t="s">
        <v>1</v>
      </c>
      <c r="N169" s="143" t="s">
        <v>33</v>
      </c>
      <c r="O169" s="144">
        <v>5.8433900000000003</v>
      </c>
      <c r="P169" s="144">
        <f t="shared" si="21"/>
        <v>44.877235200000001</v>
      </c>
      <c r="Q169" s="144">
        <v>0</v>
      </c>
      <c r="R169" s="144">
        <f t="shared" si="22"/>
        <v>0</v>
      </c>
      <c r="S169" s="144">
        <v>2.2000000000000002</v>
      </c>
      <c r="T169" s="145">
        <f t="shared" si="23"/>
        <v>16.896000000000001</v>
      </c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R169" s="146" t="s">
        <v>119</v>
      </c>
      <c r="AT169" s="146" t="s">
        <v>115</v>
      </c>
      <c r="AU169" s="146" t="s">
        <v>114</v>
      </c>
      <c r="AY169" s="15" t="s">
        <v>112</v>
      </c>
      <c r="BE169" s="147">
        <f t="shared" si="24"/>
        <v>0</v>
      </c>
      <c r="BF169" s="147">
        <f t="shared" si="25"/>
        <v>0</v>
      </c>
      <c r="BG169" s="147">
        <f t="shared" si="26"/>
        <v>0</v>
      </c>
      <c r="BH169" s="147">
        <f t="shared" si="27"/>
        <v>0</v>
      </c>
      <c r="BI169" s="147">
        <f t="shared" si="28"/>
        <v>0</v>
      </c>
      <c r="BJ169" s="15" t="s">
        <v>114</v>
      </c>
      <c r="BK169" s="148">
        <f t="shared" si="29"/>
        <v>0</v>
      </c>
      <c r="BL169" s="15" t="s">
        <v>119</v>
      </c>
      <c r="BM169" s="146" t="s">
        <v>255</v>
      </c>
    </row>
    <row r="170" spans="1:65" s="2" customFormat="1" ht="24.15" customHeight="1">
      <c r="A170" s="27"/>
      <c r="B170" s="135"/>
      <c r="C170" s="136" t="s">
        <v>256</v>
      </c>
      <c r="D170" s="136" t="s">
        <v>115</v>
      </c>
      <c r="E170" s="137" t="s">
        <v>257</v>
      </c>
      <c r="F170" s="138" t="s">
        <v>258</v>
      </c>
      <c r="G170" s="139" t="s">
        <v>118</v>
      </c>
      <c r="H170" s="140">
        <v>41.28</v>
      </c>
      <c r="I170" s="140">
        <v>0</v>
      </c>
      <c r="J170" s="140">
        <f t="shared" si="20"/>
        <v>0</v>
      </c>
      <c r="K170" s="141"/>
      <c r="L170" s="28"/>
      <c r="M170" s="142" t="s">
        <v>1</v>
      </c>
      <c r="N170" s="143" t="s">
        <v>33</v>
      </c>
      <c r="O170" s="144">
        <v>0.82799999999999996</v>
      </c>
      <c r="P170" s="144">
        <f t="shared" si="21"/>
        <v>34.179839999999999</v>
      </c>
      <c r="Q170" s="144">
        <v>0</v>
      </c>
      <c r="R170" s="144">
        <f t="shared" si="22"/>
        <v>0</v>
      </c>
      <c r="S170" s="144">
        <v>1.4</v>
      </c>
      <c r="T170" s="145">
        <f t="shared" si="23"/>
        <v>57.791999999999994</v>
      </c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R170" s="146" t="s">
        <v>119</v>
      </c>
      <c r="AT170" s="146" t="s">
        <v>115</v>
      </c>
      <c r="AU170" s="146" t="s">
        <v>114</v>
      </c>
      <c r="AY170" s="15" t="s">
        <v>112</v>
      </c>
      <c r="BE170" s="147">
        <f t="shared" si="24"/>
        <v>0</v>
      </c>
      <c r="BF170" s="147">
        <f t="shared" si="25"/>
        <v>0</v>
      </c>
      <c r="BG170" s="147">
        <f t="shared" si="26"/>
        <v>0</v>
      </c>
      <c r="BH170" s="147">
        <f t="shared" si="27"/>
        <v>0</v>
      </c>
      <c r="BI170" s="147">
        <f t="shared" si="28"/>
        <v>0</v>
      </c>
      <c r="BJ170" s="15" t="s">
        <v>114</v>
      </c>
      <c r="BK170" s="148">
        <f t="shared" si="29"/>
        <v>0</v>
      </c>
      <c r="BL170" s="15" t="s">
        <v>119</v>
      </c>
      <c r="BM170" s="146" t="s">
        <v>259</v>
      </c>
    </row>
    <row r="171" spans="1:65" s="2" customFormat="1" ht="24.15" customHeight="1">
      <c r="A171" s="27"/>
      <c r="B171" s="135"/>
      <c r="C171" s="136" t="s">
        <v>260</v>
      </c>
      <c r="D171" s="136" t="s">
        <v>115</v>
      </c>
      <c r="E171" s="137" t="s">
        <v>261</v>
      </c>
      <c r="F171" s="138" t="s">
        <v>262</v>
      </c>
      <c r="G171" s="139" t="s">
        <v>167</v>
      </c>
      <c r="H171" s="140">
        <v>4.4000000000000004</v>
      </c>
      <c r="I171" s="140">
        <v>0</v>
      </c>
      <c r="J171" s="140">
        <f t="shared" si="20"/>
        <v>0</v>
      </c>
      <c r="K171" s="141"/>
      <c r="L171" s="28"/>
      <c r="M171" s="142" t="s">
        <v>1</v>
      </c>
      <c r="N171" s="143" t="s">
        <v>33</v>
      </c>
      <c r="O171" s="144">
        <v>0.34399999999999997</v>
      </c>
      <c r="P171" s="144">
        <f t="shared" si="21"/>
        <v>1.5136000000000001</v>
      </c>
      <c r="Q171" s="144">
        <v>0</v>
      </c>
      <c r="R171" s="144">
        <f t="shared" si="22"/>
        <v>0</v>
      </c>
      <c r="S171" s="144">
        <v>5.0000000000000001E-3</v>
      </c>
      <c r="T171" s="145">
        <f t="shared" si="23"/>
        <v>2.2000000000000002E-2</v>
      </c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R171" s="146" t="s">
        <v>119</v>
      </c>
      <c r="AT171" s="146" t="s">
        <v>115</v>
      </c>
      <c r="AU171" s="146" t="s">
        <v>114</v>
      </c>
      <c r="AY171" s="15" t="s">
        <v>112</v>
      </c>
      <c r="BE171" s="147">
        <f t="shared" si="24"/>
        <v>0</v>
      </c>
      <c r="BF171" s="147">
        <f t="shared" si="25"/>
        <v>0</v>
      </c>
      <c r="BG171" s="147">
        <f t="shared" si="26"/>
        <v>0</v>
      </c>
      <c r="BH171" s="147">
        <f t="shared" si="27"/>
        <v>0</v>
      </c>
      <c r="BI171" s="147">
        <f t="shared" si="28"/>
        <v>0</v>
      </c>
      <c r="BJ171" s="15" t="s">
        <v>114</v>
      </c>
      <c r="BK171" s="148">
        <f t="shared" si="29"/>
        <v>0</v>
      </c>
      <c r="BL171" s="15" t="s">
        <v>119</v>
      </c>
      <c r="BM171" s="146" t="s">
        <v>263</v>
      </c>
    </row>
    <row r="172" spans="1:65" s="2" customFormat="1" ht="24.15" customHeight="1">
      <c r="A172" s="27"/>
      <c r="B172" s="135"/>
      <c r="C172" s="136" t="s">
        <v>264</v>
      </c>
      <c r="D172" s="136" t="s">
        <v>115</v>
      </c>
      <c r="E172" s="137" t="s">
        <v>265</v>
      </c>
      <c r="F172" s="138" t="s">
        <v>266</v>
      </c>
      <c r="G172" s="139" t="s">
        <v>267</v>
      </c>
      <c r="H172" s="140">
        <v>3</v>
      </c>
      <c r="I172" s="140">
        <v>0</v>
      </c>
      <c r="J172" s="140">
        <f t="shared" si="20"/>
        <v>0</v>
      </c>
      <c r="K172" s="141"/>
      <c r="L172" s="28"/>
      <c r="M172" s="142" t="s">
        <v>1</v>
      </c>
      <c r="N172" s="143" t="s">
        <v>33</v>
      </c>
      <c r="O172" s="144">
        <v>6.7000000000000004E-2</v>
      </c>
      <c r="P172" s="144">
        <f t="shared" si="21"/>
        <v>0.20100000000000001</v>
      </c>
      <c r="Q172" s="144">
        <v>0</v>
      </c>
      <c r="R172" s="144">
        <f t="shared" si="22"/>
        <v>0</v>
      </c>
      <c r="S172" s="144">
        <v>0.03</v>
      </c>
      <c r="T172" s="145">
        <f t="shared" si="23"/>
        <v>0.09</v>
      </c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R172" s="146" t="s">
        <v>119</v>
      </c>
      <c r="AT172" s="146" t="s">
        <v>115</v>
      </c>
      <c r="AU172" s="146" t="s">
        <v>114</v>
      </c>
      <c r="AY172" s="15" t="s">
        <v>112</v>
      </c>
      <c r="BE172" s="147">
        <f t="shared" si="24"/>
        <v>0</v>
      </c>
      <c r="BF172" s="147">
        <f t="shared" si="25"/>
        <v>0</v>
      </c>
      <c r="BG172" s="147">
        <f t="shared" si="26"/>
        <v>0</v>
      </c>
      <c r="BH172" s="147">
        <f t="shared" si="27"/>
        <v>0</v>
      </c>
      <c r="BI172" s="147">
        <f t="shared" si="28"/>
        <v>0</v>
      </c>
      <c r="BJ172" s="15" t="s">
        <v>114</v>
      </c>
      <c r="BK172" s="148">
        <f t="shared" si="29"/>
        <v>0</v>
      </c>
      <c r="BL172" s="15" t="s">
        <v>119</v>
      </c>
      <c r="BM172" s="146" t="s">
        <v>268</v>
      </c>
    </row>
    <row r="173" spans="1:65" s="2" customFormat="1" ht="37.950000000000003" customHeight="1">
      <c r="A173" s="27"/>
      <c r="B173" s="135"/>
      <c r="C173" s="136" t="s">
        <v>269</v>
      </c>
      <c r="D173" s="136" t="s">
        <v>115</v>
      </c>
      <c r="E173" s="137" t="s">
        <v>270</v>
      </c>
      <c r="F173" s="138" t="s">
        <v>271</v>
      </c>
      <c r="G173" s="139" t="s">
        <v>167</v>
      </c>
      <c r="H173" s="140">
        <v>45</v>
      </c>
      <c r="I173" s="140">
        <v>0</v>
      </c>
      <c r="J173" s="140">
        <f t="shared" si="20"/>
        <v>0</v>
      </c>
      <c r="K173" s="141"/>
      <c r="L173" s="28"/>
      <c r="M173" s="142" t="s">
        <v>1</v>
      </c>
      <c r="N173" s="143" t="s">
        <v>33</v>
      </c>
      <c r="O173" s="144">
        <v>0.19525000000000001</v>
      </c>
      <c r="P173" s="144">
        <f t="shared" si="21"/>
        <v>8.7862500000000008</v>
      </c>
      <c r="Q173" s="144">
        <v>0</v>
      </c>
      <c r="R173" s="144">
        <f t="shared" si="22"/>
        <v>0</v>
      </c>
      <c r="S173" s="144">
        <v>5.8999999999999997E-2</v>
      </c>
      <c r="T173" s="145">
        <f t="shared" si="23"/>
        <v>2.6549999999999998</v>
      </c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R173" s="146" t="s">
        <v>119</v>
      </c>
      <c r="AT173" s="146" t="s">
        <v>115</v>
      </c>
      <c r="AU173" s="146" t="s">
        <v>114</v>
      </c>
      <c r="AY173" s="15" t="s">
        <v>112</v>
      </c>
      <c r="BE173" s="147">
        <f t="shared" si="24"/>
        <v>0</v>
      </c>
      <c r="BF173" s="147">
        <f t="shared" si="25"/>
        <v>0</v>
      </c>
      <c r="BG173" s="147">
        <f t="shared" si="26"/>
        <v>0</v>
      </c>
      <c r="BH173" s="147">
        <f t="shared" si="27"/>
        <v>0</v>
      </c>
      <c r="BI173" s="147">
        <f t="shared" si="28"/>
        <v>0</v>
      </c>
      <c r="BJ173" s="15" t="s">
        <v>114</v>
      </c>
      <c r="BK173" s="148">
        <f t="shared" si="29"/>
        <v>0</v>
      </c>
      <c r="BL173" s="15" t="s">
        <v>119</v>
      </c>
      <c r="BM173" s="146" t="s">
        <v>272</v>
      </c>
    </row>
    <row r="174" spans="1:65" s="2" customFormat="1" ht="24.15" customHeight="1">
      <c r="A174" s="27"/>
      <c r="B174" s="135"/>
      <c r="C174" s="136" t="s">
        <v>273</v>
      </c>
      <c r="D174" s="136" t="s">
        <v>115</v>
      </c>
      <c r="E174" s="137" t="s">
        <v>274</v>
      </c>
      <c r="F174" s="138" t="s">
        <v>275</v>
      </c>
      <c r="G174" s="139" t="s">
        <v>144</v>
      </c>
      <c r="H174" s="140">
        <v>79.128</v>
      </c>
      <c r="I174" s="140">
        <v>0</v>
      </c>
      <c r="J174" s="140">
        <f t="shared" si="20"/>
        <v>0</v>
      </c>
      <c r="K174" s="141"/>
      <c r="L174" s="28"/>
      <c r="M174" s="142" t="s">
        <v>1</v>
      </c>
      <c r="N174" s="143" t="s">
        <v>33</v>
      </c>
      <c r="O174" s="144">
        <v>0.88200000000000001</v>
      </c>
      <c r="P174" s="144">
        <f t="shared" si="21"/>
        <v>69.790896000000004</v>
      </c>
      <c r="Q174" s="144">
        <v>0</v>
      </c>
      <c r="R174" s="144">
        <f t="shared" si="22"/>
        <v>0</v>
      </c>
      <c r="S174" s="144">
        <v>0</v>
      </c>
      <c r="T174" s="145">
        <f t="shared" si="23"/>
        <v>0</v>
      </c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R174" s="146" t="s">
        <v>119</v>
      </c>
      <c r="AT174" s="146" t="s">
        <v>115</v>
      </c>
      <c r="AU174" s="146" t="s">
        <v>114</v>
      </c>
      <c r="AY174" s="15" t="s">
        <v>112</v>
      </c>
      <c r="BE174" s="147">
        <f t="shared" si="24"/>
        <v>0</v>
      </c>
      <c r="BF174" s="147">
        <f t="shared" si="25"/>
        <v>0</v>
      </c>
      <c r="BG174" s="147">
        <f t="shared" si="26"/>
        <v>0</v>
      </c>
      <c r="BH174" s="147">
        <f t="shared" si="27"/>
        <v>0</v>
      </c>
      <c r="BI174" s="147">
        <f t="shared" si="28"/>
        <v>0</v>
      </c>
      <c r="BJ174" s="15" t="s">
        <v>114</v>
      </c>
      <c r="BK174" s="148">
        <f t="shared" si="29"/>
        <v>0</v>
      </c>
      <c r="BL174" s="15" t="s">
        <v>119</v>
      </c>
      <c r="BM174" s="146" t="s">
        <v>276</v>
      </c>
    </row>
    <row r="175" spans="1:65" s="2" customFormat="1" ht="24.15" customHeight="1">
      <c r="A175" s="27"/>
      <c r="B175" s="135"/>
      <c r="C175" s="136" t="s">
        <v>277</v>
      </c>
      <c r="D175" s="136" t="s">
        <v>115</v>
      </c>
      <c r="E175" s="137" t="s">
        <v>278</v>
      </c>
      <c r="F175" s="138" t="s">
        <v>279</v>
      </c>
      <c r="G175" s="139" t="s">
        <v>144</v>
      </c>
      <c r="H175" s="140">
        <v>79.128</v>
      </c>
      <c r="I175" s="140">
        <v>0</v>
      </c>
      <c r="J175" s="140">
        <f t="shared" si="20"/>
        <v>0</v>
      </c>
      <c r="K175" s="141"/>
      <c r="L175" s="28"/>
      <c r="M175" s="142" t="s">
        <v>1</v>
      </c>
      <c r="N175" s="143" t="s">
        <v>33</v>
      </c>
      <c r="O175" s="144">
        <v>0.61799999999999999</v>
      </c>
      <c r="P175" s="144">
        <f t="shared" si="21"/>
        <v>48.901103999999997</v>
      </c>
      <c r="Q175" s="144">
        <v>0</v>
      </c>
      <c r="R175" s="144">
        <f t="shared" si="22"/>
        <v>0</v>
      </c>
      <c r="S175" s="144">
        <v>0</v>
      </c>
      <c r="T175" s="145">
        <f t="shared" si="23"/>
        <v>0</v>
      </c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R175" s="146" t="s">
        <v>119</v>
      </c>
      <c r="AT175" s="146" t="s">
        <v>115</v>
      </c>
      <c r="AU175" s="146" t="s">
        <v>114</v>
      </c>
      <c r="AY175" s="15" t="s">
        <v>112</v>
      </c>
      <c r="BE175" s="147">
        <f t="shared" si="24"/>
        <v>0</v>
      </c>
      <c r="BF175" s="147">
        <f t="shared" si="25"/>
        <v>0</v>
      </c>
      <c r="BG175" s="147">
        <f t="shared" si="26"/>
        <v>0</v>
      </c>
      <c r="BH175" s="147">
        <f t="shared" si="27"/>
        <v>0</v>
      </c>
      <c r="BI175" s="147">
        <f t="shared" si="28"/>
        <v>0</v>
      </c>
      <c r="BJ175" s="15" t="s">
        <v>114</v>
      </c>
      <c r="BK175" s="148">
        <f t="shared" si="29"/>
        <v>0</v>
      </c>
      <c r="BL175" s="15" t="s">
        <v>119</v>
      </c>
      <c r="BM175" s="146" t="s">
        <v>280</v>
      </c>
    </row>
    <row r="176" spans="1:65" s="2" customFormat="1" ht="14.4" customHeight="1">
      <c r="A176" s="27"/>
      <c r="B176" s="135"/>
      <c r="C176" s="136" t="s">
        <v>281</v>
      </c>
      <c r="D176" s="136" t="s">
        <v>115</v>
      </c>
      <c r="E176" s="137" t="s">
        <v>282</v>
      </c>
      <c r="F176" s="138" t="s">
        <v>283</v>
      </c>
      <c r="G176" s="139" t="s">
        <v>144</v>
      </c>
      <c r="H176" s="140">
        <v>79.128</v>
      </c>
      <c r="I176" s="140">
        <v>0</v>
      </c>
      <c r="J176" s="140">
        <f t="shared" si="20"/>
        <v>0</v>
      </c>
      <c r="K176" s="141"/>
      <c r="L176" s="28"/>
      <c r="M176" s="142" t="s">
        <v>1</v>
      </c>
      <c r="N176" s="143" t="s">
        <v>33</v>
      </c>
      <c r="O176" s="144">
        <v>0.59799999999999998</v>
      </c>
      <c r="P176" s="144">
        <f t="shared" si="21"/>
        <v>47.318543999999996</v>
      </c>
      <c r="Q176" s="144">
        <v>0</v>
      </c>
      <c r="R176" s="144">
        <f t="shared" si="22"/>
        <v>0</v>
      </c>
      <c r="S176" s="144">
        <v>0</v>
      </c>
      <c r="T176" s="145">
        <f t="shared" si="23"/>
        <v>0</v>
      </c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R176" s="146" t="s">
        <v>119</v>
      </c>
      <c r="AT176" s="146" t="s">
        <v>115</v>
      </c>
      <c r="AU176" s="146" t="s">
        <v>114</v>
      </c>
      <c r="AY176" s="15" t="s">
        <v>112</v>
      </c>
      <c r="BE176" s="147">
        <f t="shared" si="24"/>
        <v>0</v>
      </c>
      <c r="BF176" s="147">
        <f t="shared" si="25"/>
        <v>0</v>
      </c>
      <c r="BG176" s="147">
        <f t="shared" si="26"/>
        <v>0</v>
      </c>
      <c r="BH176" s="147">
        <f t="shared" si="27"/>
        <v>0</v>
      </c>
      <c r="BI176" s="147">
        <f t="shared" si="28"/>
        <v>0</v>
      </c>
      <c r="BJ176" s="15" t="s">
        <v>114</v>
      </c>
      <c r="BK176" s="148">
        <f t="shared" si="29"/>
        <v>0</v>
      </c>
      <c r="BL176" s="15" t="s">
        <v>119</v>
      </c>
      <c r="BM176" s="146" t="s">
        <v>284</v>
      </c>
    </row>
    <row r="177" spans="1:65" s="2" customFormat="1" ht="24.15" customHeight="1">
      <c r="A177" s="27"/>
      <c r="B177" s="135"/>
      <c r="C177" s="136" t="s">
        <v>285</v>
      </c>
      <c r="D177" s="136" t="s">
        <v>115</v>
      </c>
      <c r="E177" s="137" t="s">
        <v>286</v>
      </c>
      <c r="F177" s="138" t="s">
        <v>287</v>
      </c>
      <c r="G177" s="139" t="s">
        <v>144</v>
      </c>
      <c r="H177" s="140">
        <v>870.40800000000002</v>
      </c>
      <c r="I177" s="140">
        <v>0</v>
      </c>
      <c r="J177" s="140">
        <f t="shared" si="20"/>
        <v>0</v>
      </c>
      <c r="K177" s="141"/>
      <c r="L177" s="28"/>
      <c r="M177" s="142" t="s">
        <v>1</v>
      </c>
      <c r="N177" s="143" t="s">
        <v>33</v>
      </c>
      <c r="O177" s="144">
        <v>7.0000000000000001E-3</v>
      </c>
      <c r="P177" s="144">
        <f t="shared" si="21"/>
        <v>6.0928560000000003</v>
      </c>
      <c r="Q177" s="144">
        <v>0</v>
      </c>
      <c r="R177" s="144">
        <f t="shared" si="22"/>
        <v>0</v>
      </c>
      <c r="S177" s="144">
        <v>0</v>
      </c>
      <c r="T177" s="145">
        <f t="shared" si="23"/>
        <v>0</v>
      </c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R177" s="146" t="s">
        <v>119</v>
      </c>
      <c r="AT177" s="146" t="s">
        <v>115</v>
      </c>
      <c r="AU177" s="146" t="s">
        <v>114</v>
      </c>
      <c r="AY177" s="15" t="s">
        <v>112</v>
      </c>
      <c r="BE177" s="147">
        <f t="shared" si="24"/>
        <v>0</v>
      </c>
      <c r="BF177" s="147">
        <f t="shared" si="25"/>
        <v>0</v>
      </c>
      <c r="BG177" s="147">
        <f t="shared" si="26"/>
        <v>0</v>
      </c>
      <c r="BH177" s="147">
        <f t="shared" si="27"/>
        <v>0</v>
      </c>
      <c r="BI177" s="147">
        <f t="shared" si="28"/>
        <v>0</v>
      </c>
      <c r="BJ177" s="15" t="s">
        <v>114</v>
      </c>
      <c r="BK177" s="148">
        <f t="shared" si="29"/>
        <v>0</v>
      </c>
      <c r="BL177" s="15" t="s">
        <v>119</v>
      </c>
      <c r="BM177" s="146" t="s">
        <v>288</v>
      </c>
    </row>
    <row r="178" spans="1:65" s="2" customFormat="1" ht="24.15" customHeight="1">
      <c r="A178" s="27"/>
      <c r="B178" s="135"/>
      <c r="C178" s="136" t="s">
        <v>289</v>
      </c>
      <c r="D178" s="136" t="s">
        <v>115</v>
      </c>
      <c r="E178" s="137" t="s">
        <v>290</v>
      </c>
      <c r="F178" s="138" t="s">
        <v>291</v>
      </c>
      <c r="G178" s="139" t="s">
        <v>144</v>
      </c>
      <c r="H178" s="140">
        <v>79.128</v>
      </c>
      <c r="I178" s="140">
        <v>0</v>
      </c>
      <c r="J178" s="140">
        <f t="shared" si="20"/>
        <v>0</v>
      </c>
      <c r="K178" s="141"/>
      <c r="L178" s="28"/>
      <c r="M178" s="142" t="s">
        <v>1</v>
      </c>
      <c r="N178" s="143" t="s">
        <v>33</v>
      </c>
      <c r="O178" s="144">
        <v>0.89</v>
      </c>
      <c r="P178" s="144">
        <f t="shared" si="21"/>
        <v>70.423919999999995</v>
      </c>
      <c r="Q178" s="144">
        <v>0</v>
      </c>
      <c r="R178" s="144">
        <f t="shared" si="22"/>
        <v>0</v>
      </c>
      <c r="S178" s="144">
        <v>0</v>
      </c>
      <c r="T178" s="145">
        <f t="shared" si="23"/>
        <v>0</v>
      </c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R178" s="146" t="s">
        <v>119</v>
      </c>
      <c r="AT178" s="146" t="s">
        <v>115</v>
      </c>
      <c r="AU178" s="146" t="s">
        <v>114</v>
      </c>
      <c r="AY178" s="15" t="s">
        <v>112</v>
      </c>
      <c r="BE178" s="147">
        <f t="shared" si="24"/>
        <v>0</v>
      </c>
      <c r="BF178" s="147">
        <f t="shared" si="25"/>
        <v>0</v>
      </c>
      <c r="BG178" s="147">
        <f t="shared" si="26"/>
        <v>0</v>
      </c>
      <c r="BH178" s="147">
        <f t="shared" si="27"/>
        <v>0</v>
      </c>
      <c r="BI178" s="147">
        <f t="shared" si="28"/>
        <v>0</v>
      </c>
      <c r="BJ178" s="15" t="s">
        <v>114</v>
      </c>
      <c r="BK178" s="148">
        <f t="shared" si="29"/>
        <v>0</v>
      </c>
      <c r="BL178" s="15" t="s">
        <v>119</v>
      </c>
      <c r="BM178" s="146" t="s">
        <v>292</v>
      </c>
    </row>
    <row r="179" spans="1:65" s="2" customFormat="1" ht="24.15" customHeight="1">
      <c r="A179" s="27"/>
      <c r="B179" s="135"/>
      <c r="C179" s="136" t="s">
        <v>293</v>
      </c>
      <c r="D179" s="136" t="s">
        <v>115</v>
      </c>
      <c r="E179" s="137" t="s">
        <v>294</v>
      </c>
      <c r="F179" s="138" t="s">
        <v>295</v>
      </c>
      <c r="G179" s="139" t="s">
        <v>144</v>
      </c>
      <c r="H179" s="140">
        <v>158.256</v>
      </c>
      <c r="I179" s="140">
        <v>0</v>
      </c>
      <c r="J179" s="140">
        <f t="shared" si="20"/>
        <v>0</v>
      </c>
      <c r="K179" s="141"/>
      <c r="L179" s="28"/>
      <c r="M179" s="142" t="s">
        <v>1</v>
      </c>
      <c r="N179" s="143" t="s">
        <v>33</v>
      </c>
      <c r="O179" s="144">
        <v>0.1</v>
      </c>
      <c r="P179" s="144">
        <f t="shared" si="21"/>
        <v>15.825600000000001</v>
      </c>
      <c r="Q179" s="144">
        <v>0</v>
      </c>
      <c r="R179" s="144">
        <f t="shared" si="22"/>
        <v>0</v>
      </c>
      <c r="S179" s="144">
        <v>0</v>
      </c>
      <c r="T179" s="145">
        <f t="shared" si="23"/>
        <v>0</v>
      </c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R179" s="146" t="s">
        <v>119</v>
      </c>
      <c r="AT179" s="146" t="s">
        <v>115</v>
      </c>
      <c r="AU179" s="146" t="s">
        <v>114</v>
      </c>
      <c r="AY179" s="15" t="s">
        <v>112</v>
      </c>
      <c r="BE179" s="147">
        <f t="shared" si="24"/>
        <v>0</v>
      </c>
      <c r="BF179" s="147">
        <f t="shared" si="25"/>
        <v>0</v>
      </c>
      <c r="BG179" s="147">
        <f t="shared" si="26"/>
        <v>0</v>
      </c>
      <c r="BH179" s="147">
        <f t="shared" si="27"/>
        <v>0</v>
      </c>
      <c r="BI179" s="147">
        <f t="shared" si="28"/>
        <v>0</v>
      </c>
      <c r="BJ179" s="15" t="s">
        <v>114</v>
      </c>
      <c r="BK179" s="148">
        <f t="shared" si="29"/>
        <v>0</v>
      </c>
      <c r="BL179" s="15" t="s">
        <v>119</v>
      </c>
      <c r="BM179" s="146" t="s">
        <v>296</v>
      </c>
    </row>
    <row r="180" spans="1:65" s="2" customFormat="1" ht="24.15" customHeight="1">
      <c r="A180" s="27"/>
      <c r="B180" s="135"/>
      <c r="C180" s="136" t="s">
        <v>297</v>
      </c>
      <c r="D180" s="136" t="s">
        <v>115</v>
      </c>
      <c r="E180" s="137" t="s">
        <v>298</v>
      </c>
      <c r="F180" s="138" t="s">
        <v>299</v>
      </c>
      <c r="G180" s="139" t="s">
        <v>144</v>
      </c>
      <c r="H180" s="140">
        <v>79.128</v>
      </c>
      <c r="I180" s="140">
        <v>0</v>
      </c>
      <c r="J180" s="140">
        <f t="shared" si="20"/>
        <v>0</v>
      </c>
      <c r="K180" s="141"/>
      <c r="L180" s="28"/>
      <c r="M180" s="142" t="s">
        <v>1</v>
      </c>
      <c r="N180" s="143" t="s">
        <v>33</v>
      </c>
      <c r="O180" s="144">
        <v>0</v>
      </c>
      <c r="P180" s="144">
        <f t="shared" si="21"/>
        <v>0</v>
      </c>
      <c r="Q180" s="144">
        <v>0</v>
      </c>
      <c r="R180" s="144">
        <f t="shared" si="22"/>
        <v>0</v>
      </c>
      <c r="S180" s="144">
        <v>0</v>
      </c>
      <c r="T180" s="145">
        <f t="shared" si="23"/>
        <v>0</v>
      </c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R180" s="146" t="s">
        <v>119</v>
      </c>
      <c r="AT180" s="146" t="s">
        <v>115</v>
      </c>
      <c r="AU180" s="146" t="s">
        <v>114</v>
      </c>
      <c r="AY180" s="15" t="s">
        <v>112</v>
      </c>
      <c r="BE180" s="147">
        <f t="shared" si="24"/>
        <v>0</v>
      </c>
      <c r="BF180" s="147">
        <f t="shared" si="25"/>
        <v>0</v>
      </c>
      <c r="BG180" s="147">
        <f t="shared" si="26"/>
        <v>0</v>
      </c>
      <c r="BH180" s="147">
        <f t="shared" si="27"/>
        <v>0</v>
      </c>
      <c r="BI180" s="147">
        <f t="shared" si="28"/>
        <v>0</v>
      </c>
      <c r="BJ180" s="15" t="s">
        <v>114</v>
      </c>
      <c r="BK180" s="148">
        <f t="shared" si="29"/>
        <v>0</v>
      </c>
      <c r="BL180" s="15" t="s">
        <v>119</v>
      </c>
      <c r="BM180" s="146" t="s">
        <v>300</v>
      </c>
    </row>
    <row r="181" spans="1:65" s="12" customFormat="1" ht="22.95" customHeight="1">
      <c r="B181" s="123"/>
      <c r="D181" s="124" t="s">
        <v>66</v>
      </c>
      <c r="E181" s="133" t="s">
        <v>301</v>
      </c>
      <c r="F181" s="133" t="s">
        <v>302</v>
      </c>
      <c r="J181" s="134">
        <f>BK181</f>
        <v>0</v>
      </c>
      <c r="L181" s="123"/>
      <c r="M181" s="127"/>
      <c r="N181" s="128"/>
      <c r="O181" s="128"/>
      <c r="P181" s="129">
        <f>P182</f>
        <v>167.00371500000003</v>
      </c>
      <c r="Q181" s="128"/>
      <c r="R181" s="129">
        <f>R182</f>
        <v>0</v>
      </c>
      <c r="S181" s="128"/>
      <c r="T181" s="130">
        <f>T182</f>
        <v>0</v>
      </c>
      <c r="AR181" s="124" t="s">
        <v>75</v>
      </c>
      <c r="AT181" s="131" t="s">
        <v>66</v>
      </c>
      <c r="AU181" s="131" t="s">
        <v>75</v>
      </c>
      <c r="AY181" s="124" t="s">
        <v>112</v>
      </c>
      <c r="BK181" s="132">
        <f>BK182</f>
        <v>0</v>
      </c>
    </row>
    <row r="182" spans="1:65" s="2" customFormat="1" ht="24.15" customHeight="1">
      <c r="A182" s="27"/>
      <c r="B182" s="135"/>
      <c r="C182" s="136" t="s">
        <v>303</v>
      </c>
      <c r="D182" s="136" t="s">
        <v>115</v>
      </c>
      <c r="E182" s="137" t="s">
        <v>304</v>
      </c>
      <c r="F182" s="138" t="s">
        <v>305</v>
      </c>
      <c r="G182" s="139" t="s">
        <v>144</v>
      </c>
      <c r="H182" s="140">
        <v>67.805000000000007</v>
      </c>
      <c r="I182" s="140">
        <v>0</v>
      </c>
      <c r="J182" s="140">
        <f>ROUND(I182*H182,3)</f>
        <v>0</v>
      </c>
      <c r="K182" s="141"/>
      <c r="L182" s="28"/>
      <c r="M182" s="142" t="s">
        <v>1</v>
      </c>
      <c r="N182" s="143" t="s">
        <v>33</v>
      </c>
      <c r="O182" s="144">
        <v>2.4630000000000001</v>
      </c>
      <c r="P182" s="144">
        <f>O182*H182</f>
        <v>167.00371500000003</v>
      </c>
      <c r="Q182" s="144">
        <v>0</v>
      </c>
      <c r="R182" s="144">
        <f>Q182*H182</f>
        <v>0</v>
      </c>
      <c r="S182" s="144">
        <v>0</v>
      </c>
      <c r="T182" s="145">
        <f>S182*H182</f>
        <v>0</v>
      </c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R182" s="146" t="s">
        <v>119</v>
      </c>
      <c r="AT182" s="146" t="s">
        <v>115</v>
      </c>
      <c r="AU182" s="146" t="s">
        <v>114</v>
      </c>
      <c r="AY182" s="15" t="s">
        <v>112</v>
      </c>
      <c r="BE182" s="147">
        <f>IF(N182="základná",J182,0)</f>
        <v>0</v>
      </c>
      <c r="BF182" s="147">
        <f>IF(N182="znížená",J182,0)</f>
        <v>0</v>
      </c>
      <c r="BG182" s="147">
        <f>IF(N182="zákl. prenesená",J182,0)</f>
        <v>0</v>
      </c>
      <c r="BH182" s="147">
        <f>IF(N182="zníž. prenesená",J182,0)</f>
        <v>0</v>
      </c>
      <c r="BI182" s="147">
        <f>IF(N182="nulová",J182,0)</f>
        <v>0</v>
      </c>
      <c r="BJ182" s="15" t="s">
        <v>114</v>
      </c>
      <c r="BK182" s="148">
        <f>ROUND(I182*H182,3)</f>
        <v>0</v>
      </c>
      <c r="BL182" s="15" t="s">
        <v>119</v>
      </c>
      <c r="BM182" s="146" t="s">
        <v>306</v>
      </c>
    </row>
    <row r="183" spans="1:65" s="12" customFormat="1" ht="25.95" customHeight="1">
      <c r="B183" s="123"/>
      <c r="D183" s="124" t="s">
        <v>66</v>
      </c>
      <c r="E183" s="125" t="s">
        <v>307</v>
      </c>
      <c r="F183" s="125" t="s">
        <v>308</v>
      </c>
      <c r="J183" s="126">
        <f>BK183</f>
        <v>0</v>
      </c>
      <c r="L183" s="123"/>
      <c r="M183" s="127"/>
      <c r="N183" s="128"/>
      <c r="O183" s="128"/>
      <c r="P183" s="129">
        <f>P184+P194+P202+P221</f>
        <v>77.728032499999998</v>
      </c>
      <c r="Q183" s="128"/>
      <c r="R183" s="129">
        <f>R184+R194+R202+R221</f>
        <v>1.6346309999999999</v>
      </c>
      <c r="S183" s="128"/>
      <c r="T183" s="130">
        <f>T184+T194+T202+T221</f>
        <v>0</v>
      </c>
      <c r="AR183" s="124" t="s">
        <v>114</v>
      </c>
      <c r="AT183" s="131" t="s">
        <v>66</v>
      </c>
      <c r="AU183" s="131" t="s">
        <v>67</v>
      </c>
      <c r="AY183" s="124" t="s">
        <v>112</v>
      </c>
      <c r="BK183" s="132">
        <f>BK184+BK194+BK202+BK221</f>
        <v>0</v>
      </c>
    </row>
    <row r="184" spans="1:65" s="12" customFormat="1" ht="22.95" customHeight="1">
      <c r="B184" s="123"/>
      <c r="D184" s="124" t="s">
        <v>66</v>
      </c>
      <c r="E184" s="133" t="s">
        <v>309</v>
      </c>
      <c r="F184" s="133" t="s">
        <v>310</v>
      </c>
      <c r="J184" s="134">
        <f>BK184</f>
        <v>0</v>
      </c>
      <c r="L184" s="123"/>
      <c r="M184" s="127"/>
      <c r="N184" s="128"/>
      <c r="O184" s="128"/>
      <c r="P184" s="129">
        <f>SUM(P185:P193)</f>
        <v>18.2755525</v>
      </c>
      <c r="Q184" s="128"/>
      <c r="R184" s="129">
        <f>SUM(R185:R193)</f>
        <v>0.44486399999999993</v>
      </c>
      <c r="S184" s="128"/>
      <c r="T184" s="130">
        <f>SUM(T185:T193)</f>
        <v>0</v>
      </c>
      <c r="AR184" s="124" t="s">
        <v>114</v>
      </c>
      <c r="AT184" s="131" t="s">
        <v>66</v>
      </c>
      <c r="AU184" s="131" t="s">
        <v>75</v>
      </c>
      <c r="AY184" s="124" t="s">
        <v>112</v>
      </c>
      <c r="BK184" s="132">
        <f>SUM(BK185:BK193)</f>
        <v>0</v>
      </c>
    </row>
    <row r="185" spans="1:65" s="2" customFormat="1" ht="24.15" customHeight="1">
      <c r="A185" s="27"/>
      <c r="B185" s="135"/>
      <c r="C185" s="136" t="s">
        <v>311</v>
      </c>
      <c r="D185" s="136" t="s">
        <v>115</v>
      </c>
      <c r="E185" s="137" t="s">
        <v>312</v>
      </c>
      <c r="F185" s="138" t="s">
        <v>313</v>
      </c>
      <c r="G185" s="139" t="s">
        <v>167</v>
      </c>
      <c r="H185" s="140">
        <v>64</v>
      </c>
      <c r="I185" s="140">
        <v>0</v>
      </c>
      <c r="J185" s="140">
        <f>ROUND(I185*H185,3)</f>
        <v>0</v>
      </c>
      <c r="K185" s="141"/>
      <c r="L185" s="28"/>
      <c r="M185" s="142" t="s">
        <v>1</v>
      </c>
      <c r="N185" s="143" t="s">
        <v>33</v>
      </c>
      <c r="O185" s="144">
        <v>1.303E-2</v>
      </c>
      <c r="P185" s="144">
        <f>O185*H185</f>
        <v>0.83391999999999999</v>
      </c>
      <c r="Q185" s="144">
        <v>0</v>
      </c>
      <c r="R185" s="144">
        <f>Q185*H185</f>
        <v>0</v>
      </c>
      <c r="S185" s="144">
        <v>0</v>
      </c>
      <c r="T185" s="145">
        <f>S185*H185</f>
        <v>0</v>
      </c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R185" s="146" t="s">
        <v>150</v>
      </c>
      <c r="AT185" s="146" t="s">
        <v>115</v>
      </c>
      <c r="AU185" s="146" t="s">
        <v>114</v>
      </c>
      <c r="AY185" s="15" t="s">
        <v>112</v>
      </c>
      <c r="BE185" s="147">
        <f>IF(N185="základná",J185,0)</f>
        <v>0</v>
      </c>
      <c r="BF185" s="147">
        <f>IF(N185="znížená",J185,0)</f>
        <v>0</v>
      </c>
      <c r="BG185" s="147">
        <f>IF(N185="zákl. prenesená",J185,0)</f>
        <v>0</v>
      </c>
      <c r="BH185" s="147">
        <f>IF(N185="zníž. prenesená",J185,0)</f>
        <v>0</v>
      </c>
      <c r="BI185" s="147">
        <f>IF(N185="nulová",J185,0)</f>
        <v>0</v>
      </c>
      <c r="BJ185" s="15" t="s">
        <v>114</v>
      </c>
      <c r="BK185" s="148">
        <f>ROUND(I185*H185,3)</f>
        <v>0</v>
      </c>
      <c r="BL185" s="15" t="s">
        <v>150</v>
      </c>
      <c r="BM185" s="146" t="s">
        <v>314</v>
      </c>
    </row>
    <row r="186" spans="1:65" s="2" customFormat="1" ht="14.4" customHeight="1">
      <c r="A186" s="27"/>
      <c r="B186" s="135"/>
      <c r="C186" s="149" t="s">
        <v>315</v>
      </c>
      <c r="D186" s="149" t="s">
        <v>151</v>
      </c>
      <c r="E186" s="150" t="s">
        <v>316</v>
      </c>
      <c r="F186" s="151" t="s">
        <v>317</v>
      </c>
      <c r="G186" s="152" t="s">
        <v>318</v>
      </c>
      <c r="H186" s="153">
        <v>22.4</v>
      </c>
      <c r="I186" s="153">
        <v>0</v>
      </c>
      <c r="J186" s="153">
        <f>ROUND(I186*H186,3)</f>
        <v>0</v>
      </c>
      <c r="K186" s="154"/>
      <c r="L186" s="155"/>
      <c r="M186" s="156" t="s">
        <v>1</v>
      </c>
      <c r="N186" s="157" t="s">
        <v>33</v>
      </c>
      <c r="O186" s="144">
        <v>0</v>
      </c>
      <c r="P186" s="144">
        <f>O186*H186</f>
        <v>0</v>
      </c>
      <c r="Q186" s="144">
        <v>1E-3</v>
      </c>
      <c r="R186" s="144">
        <f>Q186*H186</f>
        <v>2.24E-2</v>
      </c>
      <c r="S186" s="144">
        <v>0</v>
      </c>
      <c r="T186" s="145">
        <f>S186*H186</f>
        <v>0</v>
      </c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R186" s="146" t="s">
        <v>222</v>
      </c>
      <c r="AT186" s="146" t="s">
        <v>151</v>
      </c>
      <c r="AU186" s="146" t="s">
        <v>114</v>
      </c>
      <c r="AY186" s="15" t="s">
        <v>112</v>
      </c>
      <c r="BE186" s="147">
        <f>IF(N186="základná",J186,0)</f>
        <v>0</v>
      </c>
      <c r="BF186" s="147">
        <f>IF(N186="znížená",J186,0)</f>
        <v>0</v>
      </c>
      <c r="BG186" s="147">
        <f>IF(N186="zákl. prenesená",J186,0)</f>
        <v>0</v>
      </c>
      <c r="BH186" s="147">
        <f>IF(N186="zníž. prenesená",J186,0)</f>
        <v>0</v>
      </c>
      <c r="BI186" s="147">
        <f>IF(N186="nulová",J186,0)</f>
        <v>0</v>
      </c>
      <c r="BJ186" s="15" t="s">
        <v>114</v>
      </c>
      <c r="BK186" s="148">
        <f>ROUND(I186*H186,3)</f>
        <v>0</v>
      </c>
      <c r="BL186" s="15" t="s">
        <v>150</v>
      </c>
      <c r="BM186" s="146" t="s">
        <v>319</v>
      </c>
    </row>
    <row r="187" spans="1:65" s="2" customFormat="1" ht="24.15" customHeight="1">
      <c r="A187" s="27"/>
      <c r="B187" s="135"/>
      <c r="C187" s="136" t="s">
        <v>320</v>
      </c>
      <c r="D187" s="136" t="s">
        <v>115</v>
      </c>
      <c r="E187" s="137" t="s">
        <v>321</v>
      </c>
      <c r="F187" s="138" t="s">
        <v>322</v>
      </c>
      <c r="G187" s="139" t="s">
        <v>167</v>
      </c>
      <c r="H187" s="140">
        <v>23.824999999999999</v>
      </c>
      <c r="I187" s="140">
        <v>0</v>
      </c>
      <c r="J187" s="140">
        <f>ROUND(I187*H187,3)</f>
        <v>0</v>
      </c>
      <c r="K187" s="141"/>
      <c r="L187" s="28"/>
      <c r="M187" s="142" t="s">
        <v>1</v>
      </c>
      <c r="N187" s="143" t="s">
        <v>33</v>
      </c>
      <c r="O187" s="144">
        <v>0.1653</v>
      </c>
      <c r="P187" s="144">
        <f>O187*H187</f>
        <v>3.9382725000000001</v>
      </c>
      <c r="Q187" s="144">
        <v>8.0000000000000007E-5</v>
      </c>
      <c r="R187" s="144">
        <f>Q187*H187</f>
        <v>1.9060000000000001E-3</v>
      </c>
      <c r="S187" s="144">
        <v>0</v>
      </c>
      <c r="T187" s="145">
        <f>S187*H187</f>
        <v>0</v>
      </c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R187" s="146" t="s">
        <v>150</v>
      </c>
      <c r="AT187" s="146" t="s">
        <v>115</v>
      </c>
      <c r="AU187" s="146" t="s">
        <v>114</v>
      </c>
      <c r="AY187" s="15" t="s">
        <v>112</v>
      </c>
      <c r="BE187" s="147">
        <f>IF(N187="základná",J187,0)</f>
        <v>0</v>
      </c>
      <c r="BF187" s="147">
        <f>IF(N187="znížená",J187,0)</f>
        <v>0</v>
      </c>
      <c r="BG187" s="147">
        <f>IF(N187="zákl. prenesená",J187,0)</f>
        <v>0</v>
      </c>
      <c r="BH187" s="147">
        <f>IF(N187="zníž. prenesená",J187,0)</f>
        <v>0</v>
      </c>
      <c r="BI187" s="147">
        <f>IF(N187="nulová",J187,0)</f>
        <v>0</v>
      </c>
      <c r="BJ187" s="15" t="s">
        <v>114</v>
      </c>
      <c r="BK187" s="148">
        <f>ROUND(I187*H187,3)</f>
        <v>0</v>
      </c>
      <c r="BL187" s="15" t="s">
        <v>150</v>
      </c>
      <c r="BM187" s="146" t="s">
        <v>323</v>
      </c>
    </row>
    <row r="188" spans="1:65" s="2" customFormat="1" ht="14.4" customHeight="1">
      <c r="A188" s="27"/>
      <c r="B188" s="135"/>
      <c r="C188" s="149" t="s">
        <v>324</v>
      </c>
      <c r="D188" s="149" t="s">
        <v>151</v>
      </c>
      <c r="E188" s="150" t="s">
        <v>325</v>
      </c>
      <c r="F188" s="151" t="s">
        <v>326</v>
      </c>
      <c r="G188" s="152" t="s">
        <v>167</v>
      </c>
      <c r="H188" s="153">
        <v>27.399000000000001</v>
      </c>
      <c r="I188" s="153">
        <v>0</v>
      </c>
      <c r="J188" s="153">
        <f>ROUND(I188*H188,3)</f>
        <v>0</v>
      </c>
      <c r="K188" s="154"/>
      <c r="L188" s="155"/>
      <c r="M188" s="156" t="s">
        <v>1</v>
      </c>
      <c r="N188" s="157" t="s">
        <v>33</v>
      </c>
      <c r="O188" s="144">
        <v>0</v>
      </c>
      <c r="P188" s="144">
        <f>O188*H188</f>
        <v>0</v>
      </c>
      <c r="Q188" s="144">
        <v>2E-3</v>
      </c>
      <c r="R188" s="144">
        <f>Q188*H188</f>
        <v>5.4798000000000006E-2</v>
      </c>
      <c r="S188" s="144">
        <v>0</v>
      </c>
      <c r="T188" s="145">
        <f>S188*H188</f>
        <v>0</v>
      </c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R188" s="146" t="s">
        <v>222</v>
      </c>
      <c r="AT188" s="146" t="s">
        <v>151</v>
      </c>
      <c r="AU188" s="146" t="s">
        <v>114</v>
      </c>
      <c r="AY188" s="15" t="s">
        <v>112</v>
      </c>
      <c r="BE188" s="147">
        <f>IF(N188="základná",J188,0)</f>
        <v>0</v>
      </c>
      <c r="BF188" s="147">
        <f>IF(N188="znížená",J188,0)</f>
        <v>0</v>
      </c>
      <c r="BG188" s="147">
        <f>IF(N188="zákl. prenesená",J188,0)</f>
        <v>0</v>
      </c>
      <c r="BH188" s="147">
        <f>IF(N188="zníž. prenesená",J188,0)</f>
        <v>0</v>
      </c>
      <c r="BI188" s="147">
        <f>IF(N188="nulová",J188,0)</f>
        <v>0</v>
      </c>
      <c r="BJ188" s="15" t="s">
        <v>114</v>
      </c>
      <c r="BK188" s="148">
        <f>ROUND(I188*H188,3)</f>
        <v>0</v>
      </c>
      <c r="BL188" s="15" t="s">
        <v>150</v>
      </c>
      <c r="BM188" s="146" t="s">
        <v>327</v>
      </c>
    </row>
    <row r="189" spans="1:65" s="13" customFormat="1">
      <c r="B189" s="158"/>
      <c r="D189" s="159" t="s">
        <v>172</v>
      </c>
      <c r="F189" s="160" t="s">
        <v>328</v>
      </c>
      <c r="H189" s="161">
        <v>27.399000000000001</v>
      </c>
      <c r="L189" s="158"/>
      <c r="M189" s="162"/>
      <c r="N189" s="163"/>
      <c r="O189" s="163"/>
      <c r="P189" s="163"/>
      <c r="Q189" s="163"/>
      <c r="R189" s="163"/>
      <c r="S189" s="163"/>
      <c r="T189" s="164"/>
      <c r="AT189" s="165" t="s">
        <v>172</v>
      </c>
      <c r="AU189" s="165" t="s">
        <v>114</v>
      </c>
      <c r="AV189" s="13" t="s">
        <v>114</v>
      </c>
      <c r="AW189" s="13" t="s">
        <v>3</v>
      </c>
      <c r="AX189" s="13" t="s">
        <v>75</v>
      </c>
      <c r="AY189" s="165" t="s">
        <v>112</v>
      </c>
    </row>
    <row r="190" spans="1:65" s="2" customFormat="1" ht="24.15" customHeight="1">
      <c r="A190" s="27"/>
      <c r="B190" s="135"/>
      <c r="C190" s="136" t="s">
        <v>329</v>
      </c>
      <c r="D190" s="136" t="s">
        <v>115</v>
      </c>
      <c r="E190" s="137" t="s">
        <v>330</v>
      </c>
      <c r="F190" s="138" t="s">
        <v>331</v>
      </c>
      <c r="G190" s="139" t="s">
        <v>167</v>
      </c>
      <c r="H190" s="140">
        <v>64</v>
      </c>
      <c r="I190" s="140">
        <v>0</v>
      </c>
      <c r="J190" s="140">
        <f>ROUND(I190*H190,3)</f>
        <v>0</v>
      </c>
      <c r="K190" s="141"/>
      <c r="L190" s="28"/>
      <c r="M190" s="142" t="s">
        <v>1</v>
      </c>
      <c r="N190" s="143" t="s">
        <v>33</v>
      </c>
      <c r="O190" s="144">
        <v>0.21099000000000001</v>
      </c>
      <c r="P190" s="144">
        <f>O190*H190</f>
        <v>13.503360000000001</v>
      </c>
      <c r="Q190" s="144">
        <v>5.4000000000000001E-4</v>
      </c>
      <c r="R190" s="144">
        <f>Q190*H190</f>
        <v>3.456E-2</v>
      </c>
      <c r="S190" s="144">
        <v>0</v>
      </c>
      <c r="T190" s="145">
        <f>S190*H190</f>
        <v>0</v>
      </c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R190" s="146" t="s">
        <v>150</v>
      </c>
      <c r="AT190" s="146" t="s">
        <v>115</v>
      </c>
      <c r="AU190" s="146" t="s">
        <v>114</v>
      </c>
      <c r="AY190" s="15" t="s">
        <v>112</v>
      </c>
      <c r="BE190" s="147">
        <f>IF(N190="základná",J190,0)</f>
        <v>0</v>
      </c>
      <c r="BF190" s="147">
        <f>IF(N190="znížená",J190,0)</f>
        <v>0</v>
      </c>
      <c r="BG190" s="147">
        <f>IF(N190="zákl. prenesená",J190,0)</f>
        <v>0</v>
      </c>
      <c r="BH190" s="147">
        <f>IF(N190="zníž. prenesená",J190,0)</f>
        <v>0</v>
      </c>
      <c r="BI190" s="147">
        <f>IF(N190="nulová",J190,0)</f>
        <v>0</v>
      </c>
      <c r="BJ190" s="15" t="s">
        <v>114</v>
      </c>
      <c r="BK190" s="148">
        <f>ROUND(I190*H190,3)</f>
        <v>0</v>
      </c>
      <c r="BL190" s="15" t="s">
        <v>150</v>
      </c>
      <c r="BM190" s="146" t="s">
        <v>332</v>
      </c>
    </row>
    <row r="191" spans="1:65" s="2" customFormat="1" ht="24.15" customHeight="1">
      <c r="A191" s="27"/>
      <c r="B191" s="135"/>
      <c r="C191" s="149" t="s">
        <v>333</v>
      </c>
      <c r="D191" s="149" t="s">
        <v>151</v>
      </c>
      <c r="E191" s="150" t="s">
        <v>334</v>
      </c>
      <c r="F191" s="151" t="s">
        <v>335</v>
      </c>
      <c r="G191" s="152" t="s">
        <v>167</v>
      </c>
      <c r="H191" s="153">
        <v>73.599999999999994</v>
      </c>
      <c r="I191" s="153">
        <v>0</v>
      </c>
      <c r="J191" s="153">
        <f>ROUND(I191*H191,3)</f>
        <v>0</v>
      </c>
      <c r="K191" s="154"/>
      <c r="L191" s="155"/>
      <c r="M191" s="156" t="s">
        <v>1</v>
      </c>
      <c r="N191" s="157" t="s">
        <v>33</v>
      </c>
      <c r="O191" s="144">
        <v>0</v>
      </c>
      <c r="P191" s="144">
        <f>O191*H191</f>
        <v>0</v>
      </c>
      <c r="Q191" s="144">
        <v>4.4999999999999997E-3</v>
      </c>
      <c r="R191" s="144">
        <f>Q191*H191</f>
        <v>0.33119999999999994</v>
      </c>
      <c r="S191" s="144">
        <v>0</v>
      </c>
      <c r="T191" s="145">
        <f>S191*H191</f>
        <v>0</v>
      </c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R191" s="146" t="s">
        <v>222</v>
      </c>
      <c r="AT191" s="146" t="s">
        <v>151</v>
      </c>
      <c r="AU191" s="146" t="s">
        <v>114</v>
      </c>
      <c r="AY191" s="15" t="s">
        <v>112</v>
      </c>
      <c r="BE191" s="147">
        <f>IF(N191="základná",J191,0)</f>
        <v>0</v>
      </c>
      <c r="BF191" s="147">
        <f>IF(N191="znížená",J191,0)</f>
        <v>0</v>
      </c>
      <c r="BG191" s="147">
        <f>IF(N191="zákl. prenesená",J191,0)</f>
        <v>0</v>
      </c>
      <c r="BH191" s="147">
        <f>IF(N191="zníž. prenesená",J191,0)</f>
        <v>0</v>
      </c>
      <c r="BI191" s="147">
        <f>IF(N191="nulová",J191,0)</f>
        <v>0</v>
      </c>
      <c r="BJ191" s="15" t="s">
        <v>114</v>
      </c>
      <c r="BK191" s="148">
        <f>ROUND(I191*H191,3)</f>
        <v>0</v>
      </c>
      <c r="BL191" s="15" t="s">
        <v>150</v>
      </c>
      <c r="BM191" s="146" t="s">
        <v>336</v>
      </c>
    </row>
    <row r="192" spans="1:65" s="13" customFormat="1">
      <c r="B192" s="158"/>
      <c r="D192" s="159" t="s">
        <v>172</v>
      </c>
      <c r="F192" s="160" t="s">
        <v>337</v>
      </c>
      <c r="H192" s="161">
        <v>73.599999999999994</v>
      </c>
      <c r="L192" s="158"/>
      <c r="M192" s="162"/>
      <c r="N192" s="163"/>
      <c r="O192" s="163"/>
      <c r="P192" s="163"/>
      <c r="Q192" s="163"/>
      <c r="R192" s="163"/>
      <c r="S192" s="163"/>
      <c r="T192" s="164"/>
      <c r="AT192" s="165" t="s">
        <v>172</v>
      </c>
      <c r="AU192" s="165" t="s">
        <v>114</v>
      </c>
      <c r="AV192" s="13" t="s">
        <v>114</v>
      </c>
      <c r="AW192" s="13" t="s">
        <v>3</v>
      </c>
      <c r="AX192" s="13" t="s">
        <v>75</v>
      </c>
      <c r="AY192" s="165" t="s">
        <v>112</v>
      </c>
    </row>
    <row r="193" spans="1:65" s="2" customFormat="1" ht="24.15" customHeight="1">
      <c r="A193" s="27"/>
      <c r="B193" s="135"/>
      <c r="C193" s="136" t="s">
        <v>338</v>
      </c>
      <c r="D193" s="136" t="s">
        <v>115</v>
      </c>
      <c r="E193" s="137" t="s">
        <v>339</v>
      </c>
      <c r="F193" s="138" t="s">
        <v>340</v>
      </c>
      <c r="G193" s="139" t="s">
        <v>341</v>
      </c>
      <c r="H193" s="140">
        <v>9.641</v>
      </c>
      <c r="I193" s="140">
        <v>0</v>
      </c>
      <c r="J193" s="140">
        <f>ROUND(I193*H193,3)</f>
        <v>0</v>
      </c>
      <c r="K193" s="141"/>
      <c r="L193" s="28"/>
      <c r="M193" s="142" t="s">
        <v>1</v>
      </c>
      <c r="N193" s="143" t="s">
        <v>33</v>
      </c>
      <c r="O193" s="144">
        <v>0</v>
      </c>
      <c r="P193" s="144">
        <f>O193*H193</f>
        <v>0</v>
      </c>
      <c r="Q193" s="144">
        <v>0</v>
      </c>
      <c r="R193" s="144">
        <f>Q193*H193</f>
        <v>0</v>
      </c>
      <c r="S193" s="144">
        <v>0</v>
      </c>
      <c r="T193" s="145">
        <f>S193*H193</f>
        <v>0</v>
      </c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R193" s="146" t="s">
        <v>150</v>
      </c>
      <c r="AT193" s="146" t="s">
        <v>115</v>
      </c>
      <c r="AU193" s="146" t="s">
        <v>114</v>
      </c>
      <c r="AY193" s="15" t="s">
        <v>112</v>
      </c>
      <c r="BE193" s="147">
        <f>IF(N193="základná",J193,0)</f>
        <v>0</v>
      </c>
      <c r="BF193" s="147">
        <f>IF(N193="znížená",J193,0)</f>
        <v>0</v>
      </c>
      <c r="BG193" s="147">
        <f>IF(N193="zákl. prenesená",J193,0)</f>
        <v>0</v>
      </c>
      <c r="BH193" s="147">
        <f>IF(N193="zníž. prenesená",J193,0)</f>
        <v>0</v>
      </c>
      <c r="BI193" s="147">
        <f>IF(N193="nulová",J193,0)</f>
        <v>0</v>
      </c>
      <c r="BJ193" s="15" t="s">
        <v>114</v>
      </c>
      <c r="BK193" s="148">
        <f>ROUND(I193*H193,3)</f>
        <v>0</v>
      </c>
      <c r="BL193" s="15" t="s">
        <v>150</v>
      </c>
      <c r="BM193" s="146" t="s">
        <v>342</v>
      </c>
    </row>
    <row r="194" spans="1:65" s="12" customFormat="1" ht="22.95" customHeight="1">
      <c r="B194" s="123"/>
      <c r="D194" s="124" t="s">
        <v>66</v>
      </c>
      <c r="E194" s="133" t="s">
        <v>343</v>
      </c>
      <c r="F194" s="133" t="s">
        <v>344</v>
      </c>
      <c r="J194" s="134">
        <f>BK194</f>
        <v>0</v>
      </c>
      <c r="L194" s="123"/>
      <c r="M194" s="127"/>
      <c r="N194" s="128"/>
      <c r="O194" s="128"/>
      <c r="P194" s="129">
        <f>SUM(P195:P201)</f>
        <v>11.77848</v>
      </c>
      <c r="Q194" s="128"/>
      <c r="R194" s="129">
        <f>SUM(R195:R201)</f>
        <v>1.173219</v>
      </c>
      <c r="S194" s="128"/>
      <c r="T194" s="130">
        <f>SUM(T195:T201)</f>
        <v>0</v>
      </c>
      <c r="AR194" s="124" t="s">
        <v>114</v>
      </c>
      <c r="AT194" s="131" t="s">
        <v>66</v>
      </c>
      <c r="AU194" s="131" t="s">
        <v>75</v>
      </c>
      <c r="AY194" s="124" t="s">
        <v>112</v>
      </c>
      <c r="BK194" s="132">
        <f>SUM(BK195:BK201)</f>
        <v>0</v>
      </c>
    </row>
    <row r="195" spans="1:65" s="2" customFormat="1" ht="24.15" customHeight="1">
      <c r="A195" s="27"/>
      <c r="B195" s="135"/>
      <c r="C195" s="136" t="s">
        <v>345</v>
      </c>
      <c r="D195" s="136" t="s">
        <v>115</v>
      </c>
      <c r="E195" s="137" t="s">
        <v>346</v>
      </c>
      <c r="F195" s="138" t="s">
        <v>347</v>
      </c>
      <c r="G195" s="139" t="s">
        <v>167</v>
      </c>
      <c r="H195" s="140">
        <v>126</v>
      </c>
      <c r="I195" s="140">
        <v>0</v>
      </c>
      <c r="J195" s="140">
        <f>ROUND(I195*H195,3)</f>
        <v>0</v>
      </c>
      <c r="K195" s="141"/>
      <c r="L195" s="28"/>
      <c r="M195" s="142" t="s">
        <v>1</v>
      </c>
      <c r="N195" s="143" t="s">
        <v>33</v>
      </c>
      <c r="O195" s="144">
        <v>9.3479999999999994E-2</v>
      </c>
      <c r="P195" s="144">
        <f>O195*H195</f>
        <v>11.77848</v>
      </c>
      <c r="Q195" s="144">
        <v>0</v>
      </c>
      <c r="R195" s="144">
        <f>Q195*H195</f>
        <v>0</v>
      </c>
      <c r="S195" s="144">
        <v>0</v>
      </c>
      <c r="T195" s="145">
        <f>S195*H195</f>
        <v>0</v>
      </c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R195" s="146" t="s">
        <v>150</v>
      </c>
      <c r="AT195" s="146" t="s">
        <v>115</v>
      </c>
      <c r="AU195" s="146" t="s">
        <v>114</v>
      </c>
      <c r="AY195" s="15" t="s">
        <v>112</v>
      </c>
      <c r="BE195" s="147">
        <f>IF(N195="základná",J195,0)</f>
        <v>0</v>
      </c>
      <c r="BF195" s="147">
        <f>IF(N195="znížená",J195,0)</f>
        <v>0</v>
      </c>
      <c r="BG195" s="147">
        <f>IF(N195="zákl. prenesená",J195,0)</f>
        <v>0</v>
      </c>
      <c r="BH195" s="147">
        <f>IF(N195="zníž. prenesená",J195,0)</f>
        <v>0</v>
      </c>
      <c r="BI195" s="147">
        <f>IF(N195="nulová",J195,0)</f>
        <v>0</v>
      </c>
      <c r="BJ195" s="15" t="s">
        <v>114</v>
      </c>
      <c r="BK195" s="148">
        <f>ROUND(I195*H195,3)</f>
        <v>0</v>
      </c>
      <c r="BL195" s="15" t="s">
        <v>150</v>
      </c>
      <c r="BM195" s="146" t="s">
        <v>348</v>
      </c>
    </row>
    <row r="196" spans="1:65" s="2" customFormat="1" ht="14.4" customHeight="1">
      <c r="A196" s="27"/>
      <c r="B196" s="135"/>
      <c r="C196" s="149" t="s">
        <v>349</v>
      </c>
      <c r="D196" s="149" t="s">
        <v>151</v>
      </c>
      <c r="E196" s="150" t="s">
        <v>350</v>
      </c>
      <c r="F196" s="151" t="s">
        <v>351</v>
      </c>
      <c r="G196" s="152" t="s">
        <v>167</v>
      </c>
      <c r="H196" s="153">
        <v>128.52000000000001</v>
      </c>
      <c r="I196" s="153">
        <v>0</v>
      </c>
      <c r="J196" s="153">
        <f>ROUND(I196*H196,3)</f>
        <v>0</v>
      </c>
      <c r="K196" s="154"/>
      <c r="L196" s="155"/>
      <c r="M196" s="156" t="s">
        <v>1</v>
      </c>
      <c r="N196" s="157" t="s">
        <v>33</v>
      </c>
      <c r="O196" s="144">
        <v>0</v>
      </c>
      <c r="P196" s="144">
        <f>O196*H196</f>
        <v>0</v>
      </c>
      <c r="Q196" s="144">
        <v>3.0000000000000001E-3</v>
      </c>
      <c r="R196" s="144">
        <f>Q196*H196</f>
        <v>0.38556000000000001</v>
      </c>
      <c r="S196" s="144">
        <v>0</v>
      </c>
      <c r="T196" s="145">
        <f>S196*H196</f>
        <v>0</v>
      </c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R196" s="146" t="s">
        <v>222</v>
      </c>
      <c r="AT196" s="146" t="s">
        <v>151</v>
      </c>
      <c r="AU196" s="146" t="s">
        <v>114</v>
      </c>
      <c r="AY196" s="15" t="s">
        <v>112</v>
      </c>
      <c r="BE196" s="147">
        <f>IF(N196="základná",J196,0)</f>
        <v>0</v>
      </c>
      <c r="BF196" s="147">
        <f>IF(N196="znížená",J196,0)</f>
        <v>0</v>
      </c>
      <c r="BG196" s="147">
        <f>IF(N196="zákl. prenesená",J196,0)</f>
        <v>0</v>
      </c>
      <c r="BH196" s="147">
        <f>IF(N196="zníž. prenesená",J196,0)</f>
        <v>0</v>
      </c>
      <c r="BI196" s="147">
        <f>IF(N196="nulová",J196,0)</f>
        <v>0</v>
      </c>
      <c r="BJ196" s="15" t="s">
        <v>114</v>
      </c>
      <c r="BK196" s="148">
        <f>ROUND(I196*H196,3)</f>
        <v>0</v>
      </c>
      <c r="BL196" s="15" t="s">
        <v>150</v>
      </c>
      <c r="BM196" s="146" t="s">
        <v>352</v>
      </c>
    </row>
    <row r="197" spans="1:65" s="13" customFormat="1">
      <c r="B197" s="158"/>
      <c r="D197" s="159" t="s">
        <v>172</v>
      </c>
      <c r="F197" s="160" t="s">
        <v>353</v>
      </c>
      <c r="H197" s="161">
        <v>128.52000000000001</v>
      </c>
      <c r="L197" s="158"/>
      <c r="M197" s="162"/>
      <c r="N197" s="163"/>
      <c r="O197" s="163"/>
      <c r="P197" s="163"/>
      <c r="Q197" s="163"/>
      <c r="R197" s="163"/>
      <c r="S197" s="163"/>
      <c r="T197" s="164"/>
      <c r="AT197" s="165" t="s">
        <v>172</v>
      </c>
      <c r="AU197" s="165" t="s">
        <v>114</v>
      </c>
      <c r="AV197" s="13" t="s">
        <v>114</v>
      </c>
      <c r="AW197" s="13" t="s">
        <v>3</v>
      </c>
      <c r="AX197" s="13" t="s">
        <v>75</v>
      </c>
      <c r="AY197" s="165" t="s">
        <v>112</v>
      </c>
    </row>
    <row r="198" spans="1:65" s="2" customFormat="1" ht="14.4" customHeight="1">
      <c r="A198" s="27"/>
      <c r="B198" s="135"/>
      <c r="C198" s="149" t="s">
        <v>354</v>
      </c>
      <c r="D198" s="149" t="s">
        <v>151</v>
      </c>
      <c r="E198" s="150" t="s">
        <v>355</v>
      </c>
      <c r="F198" s="151" t="s">
        <v>356</v>
      </c>
      <c r="G198" s="152" t="s">
        <v>167</v>
      </c>
      <c r="H198" s="153">
        <v>128.62</v>
      </c>
      <c r="I198" s="153">
        <v>0</v>
      </c>
      <c r="J198" s="153">
        <f>ROUND(I198*H198,3)</f>
        <v>0</v>
      </c>
      <c r="K198" s="154"/>
      <c r="L198" s="155"/>
      <c r="M198" s="156" t="s">
        <v>1</v>
      </c>
      <c r="N198" s="157" t="s">
        <v>33</v>
      </c>
      <c r="O198" s="144">
        <v>0</v>
      </c>
      <c r="P198" s="144">
        <f>O198*H198</f>
        <v>0</v>
      </c>
      <c r="Q198" s="144">
        <v>6.0000000000000001E-3</v>
      </c>
      <c r="R198" s="144">
        <f>Q198*H198</f>
        <v>0.77172000000000007</v>
      </c>
      <c r="S198" s="144">
        <v>0</v>
      </c>
      <c r="T198" s="145">
        <f>S198*H198</f>
        <v>0</v>
      </c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R198" s="146" t="s">
        <v>222</v>
      </c>
      <c r="AT198" s="146" t="s">
        <v>151</v>
      </c>
      <c r="AU198" s="146" t="s">
        <v>114</v>
      </c>
      <c r="AY198" s="15" t="s">
        <v>112</v>
      </c>
      <c r="BE198" s="147">
        <f>IF(N198="základná",J198,0)</f>
        <v>0</v>
      </c>
      <c r="BF198" s="147">
        <f>IF(N198="znížená",J198,0)</f>
        <v>0</v>
      </c>
      <c r="BG198" s="147">
        <f>IF(N198="zákl. prenesená",J198,0)</f>
        <v>0</v>
      </c>
      <c r="BH198" s="147">
        <f>IF(N198="zníž. prenesená",J198,0)</f>
        <v>0</v>
      </c>
      <c r="BI198" s="147">
        <f>IF(N198="nulová",J198,0)</f>
        <v>0</v>
      </c>
      <c r="BJ198" s="15" t="s">
        <v>114</v>
      </c>
      <c r="BK198" s="148">
        <f>ROUND(I198*H198,3)</f>
        <v>0</v>
      </c>
      <c r="BL198" s="15" t="s">
        <v>150</v>
      </c>
      <c r="BM198" s="146" t="s">
        <v>357</v>
      </c>
    </row>
    <row r="199" spans="1:65" s="2" customFormat="1" ht="14.4" customHeight="1">
      <c r="A199" s="27"/>
      <c r="B199" s="135"/>
      <c r="C199" s="136" t="s">
        <v>358</v>
      </c>
      <c r="D199" s="136" t="s">
        <v>115</v>
      </c>
      <c r="E199" s="137" t="s">
        <v>359</v>
      </c>
      <c r="F199" s="138" t="s">
        <v>360</v>
      </c>
      <c r="G199" s="139" t="s">
        <v>167</v>
      </c>
      <c r="H199" s="140">
        <v>126</v>
      </c>
      <c r="I199" s="140">
        <v>0</v>
      </c>
      <c r="J199" s="140">
        <f>ROUND(I199*H199,3)</f>
        <v>0</v>
      </c>
      <c r="K199" s="141"/>
      <c r="L199" s="28"/>
      <c r="M199" s="142" t="s">
        <v>1</v>
      </c>
      <c r="N199" s="143" t="s">
        <v>33</v>
      </c>
      <c r="O199" s="144">
        <v>0</v>
      </c>
      <c r="P199" s="144">
        <f>O199*H199</f>
        <v>0</v>
      </c>
      <c r="Q199" s="144">
        <v>0</v>
      </c>
      <c r="R199" s="144">
        <f>Q199*H199</f>
        <v>0</v>
      </c>
      <c r="S199" s="144">
        <v>0</v>
      </c>
      <c r="T199" s="145">
        <f>S199*H199</f>
        <v>0</v>
      </c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R199" s="146" t="s">
        <v>150</v>
      </c>
      <c r="AT199" s="146" t="s">
        <v>115</v>
      </c>
      <c r="AU199" s="146" t="s">
        <v>114</v>
      </c>
      <c r="AY199" s="15" t="s">
        <v>112</v>
      </c>
      <c r="BE199" s="147">
        <f>IF(N199="základná",J199,0)</f>
        <v>0</v>
      </c>
      <c r="BF199" s="147">
        <f>IF(N199="znížená",J199,0)</f>
        <v>0</v>
      </c>
      <c r="BG199" s="147">
        <f>IF(N199="zákl. prenesená",J199,0)</f>
        <v>0</v>
      </c>
      <c r="BH199" s="147">
        <f>IF(N199="zníž. prenesená",J199,0)</f>
        <v>0</v>
      </c>
      <c r="BI199" s="147">
        <f>IF(N199="nulová",J199,0)</f>
        <v>0</v>
      </c>
      <c r="BJ199" s="15" t="s">
        <v>114</v>
      </c>
      <c r="BK199" s="148">
        <f>ROUND(I199*H199,3)</f>
        <v>0</v>
      </c>
      <c r="BL199" s="15" t="s">
        <v>150</v>
      </c>
      <c r="BM199" s="146" t="s">
        <v>361</v>
      </c>
    </row>
    <row r="200" spans="1:65" s="2" customFormat="1" ht="14.4" customHeight="1">
      <c r="A200" s="27"/>
      <c r="B200" s="135"/>
      <c r="C200" s="149" t="s">
        <v>362</v>
      </c>
      <c r="D200" s="149" t="s">
        <v>151</v>
      </c>
      <c r="E200" s="150" t="s">
        <v>363</v>
      </c>
      <c r="F200" s="151" t="s">
        <v>364</v>
      </c>
      <c r="G200" s="152" t="s">
        <v>167</v>
      </c>
      <c r="H200" s="153">
        <v>144.9</v>
      </c>
      <c r="I200" s="153">
        <v>0</v>
      </c>
      <c r="J200" s="153">
        <f>ROUND(I200*H200,3)</f>
        <v>0</v>
      </c>
      <c r="K200" s="154"/>
      <c r="L200" s="155"/>
      <c r="M200" s="156" t="s">
        <v>1</v>
      </c>
      <c r="N200" s="157" t="s">
        <v>33</v>
      </c>
      <c r="O200" s="144">
        <v>0</v>
      </c>
      <c r="P200" s="144">
        <f>O200*H200</f>
        <v>0</v>
      </c>
      <c r="Q200" s="144">
        <v>1.1E-4</v>
      </c>
      <c r="R200" s="144">
        <f>Q200*H200</f>
        <v>1.5939000000000002E-2</v>
      </c>
      <c r="S200" s="144">
        <v>0</v>
      </c>
      <c r="T200" s="145">
        <f>S200*H200</f>
        <v>0</v>
      </c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R200" s="146" t="s">
        <v>222</v>
      </c>
      <c r="AT200" s="146" t="s">
        <v>151</v>
      </c>
      <c r="AU200" s="146" t="s">
        <v>114</v>
      </c>
      <c r="AY200" s="15" t="s">
        <v>112</v>
      </c>
      <c r="BE200" s="147">
        <f>IF(N200="základná",J200,0)</f>
        <v>0</v>
      </c>
      <c r="BF200" s="147">
        <f>IF(N200="znížená",J200,0)</f>
        <v>0</v>
      </c>
      <c r="BG200" s="147">
        <f>IF(N200="zákl. prenesená",J200,0)</f>
        <v>0</v>
      </c>
      <c r="BH200" s="147">
        <f>IF(N200="zníž. prenesená",J200,0)</f>
        <v>0</v>
      </c>
      <c r="BI200" s="147">
        <f>IF(N200="nulová",J200,0)</f>
        <v>0</v>
      </c>
      <c r="BJ200" s="15" t="s">
        <v>114</v>
      </c>
      <c r="BK200" s="148">
        <f>ROUND(I200*H200,3)</f>
        <v>0</v>
      </c>
      <c r="BL200" s="15" t="s">
        <v>150</v>
      </c>
      <c r="BM200" s="146" t="s">
        <v>365</v>
      </c>
    </row>
    <row r="201" spans="1:65" s="2" customFormat="1" ht="24.15" customHeight="1">
      <c r="A201" s="27"/>
      <c r="B201" s="135"/>
      <c r="C201" s="136" t="s">
        <v>366</v>
      </c>
      <c r="D201" s="136" t="s">
        <v>115</v>
      </c>
      <c r="E201" s="137" t="s">
        <v>367</v>
      </c>
      <c r="F201" s="138" t="s">
        <v>368</v>
      </c>
      <c r="G201" s="139" t="s">
        <v>341</v>
      </c>
      <c r="H201" s="140">
        <v>34.515000000000001</v>
      </c>
      <c r="I201" s="140">
        <v>0</v>
      </c>
      <c r="J201" s="140">
        <f>ROUND(I201*H201,3)</f>
        <v>0</v>
      </c>
      <c r="K201" s="141"/>
      <c r="L201" s="28"/>
      <c r="M201" s="142" t="s">
        <v>1</v>
      </c>
      <c r="N201" s="143" t="s">
        <v>33</v>
      </c>
      <c r="O201" s="144">
        <v>0</v>
      </c>
      <c r="P201" s="144">
        <f>O201*H201</f>
        <v>0</v>
      </c>
      <c r="Q201" s="144">
        <v>0</v>
      </c>
      <c r="R201" s="144">
        <f>Q201*H201</f>
        <v>0</v>
      </c>
      <c r="S201" s="144">
        <v>0</v>
      </c>
      <c r="T201" s="145">
        <f>S201*H201</f>
        <v>0</v>
      </c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R201" s="146" t="s">
        <v>150</v>
      </c>
      <c r="AT201" s="146" t="s">
        <v>115</v>
      </c>
      <c r="AU201" s="146" t="s">
        <v>114</v>
      </c>
      <c r="AY201" s="15" t="s">
        <v>112</v>
      </c>
      <c r="BE201" s="147">
        <f>IF(N201="základná",J201,0)</f>
        <v>0</v>
      </c>
      <c r="BF201" s="147">
        <f>IF(N201="znížená",J201,0)</f>
        <v>0</v>
      </c>
      <c r="BG201" s="147">
        <f>IF(N201="zákl. prenesená",J201,0)</f>
        <v>0</v>
      </c>
      <c r="BH201" s="147">
        <f>IF(N201="zníž. prenesená",J201,0)</f>
        <v>0</v>
      </c>
      <c r="BI201" s="147">
        <f>IF(N201="nulová",J201,0)</f>
        <v>0</v>
      </c>
      <c r="BJ201" s="15" t="s">
        <v>114</v>
      </c>
      <c r="BK201" s="148">
        <f>ROUND(I201*H201,3)</f>
        <v>0</v>
      </c>
      <c r="BL201" s="15" t="s">
        <v>150</v>
      </c>
      <c r="BM201" s="146" t="s">
        <v>369</v>
      </c>
    </row>
    <row r="202" spans="1:65" s="12" customFormat="1" ht="22.95" customHeight="1">
      <c r="B202" s="123"/>
      <c r="D202" s="124" t="s">
        <v>66</v>
      </c>
      <c r="E202" s="133" t="s">
        <v>370</v>
      </c>
      <c r="F202" s="133" t="s">
        <v>371</v>
      </c>
      <c r="J202" s="134">
        <f>BK202</f>
        <v>0</v>
      </c>
      <c r="L202" s="123"/>
      <c r="M202" s="127"/>
      <c r="N202" s="128"/>
      <c r="O202" s="128"/>
      <c r="P202" s="129">
        <f>SUM(P203:P220)</f>
        <v>47.673999999999999</v>
      </c>
      <c r="Q202" s="128"/>
      <c r="R202" s="129">
        <f>SUM(R203:R220)</f>
        <v>1.6548E-2</v>
      </c>
      <c r="S202" s="128"/>
      <c r="T202" s="130">
        <f>SUM(T203:T220)</f>
        <v>0</v>
      </c>
      <c r="AR202" s="124" t="s">
        <v>114</v>
      </c>
      <c r="AT202" s="131" t="s">
        <v>66</v>
      </c>
      <c r="AU202" s="131" t="s">
        <v>75</v>
      </c>
      <c r="AY202" s="124" t="s">
        <v>112</v>
      </c>
      <c r="BK202" s="132">
        <f>SUM(BK203:BK220)</f>
        <v>0</v>
      </c>
    </row>
    <row r="203" spans="1:65" s="2" customFormat="1" ht="24.15" customHeight="1">
      <c r="A203" s="27"/>
      <c r="B203" s="135"/>
      <c r="C203" s="136" t="s">
        <v>372</v>
      </c>
      <c r="D203" s="136" t="s">
        <v>115</v>
      </c>
      <c r="E203" s="137" t="s">
        <v>373</v>
      </c>
      <c r="F203" s="138" t="s">
        <v>374</v>
      </c>
      <c r="G203" s="139" t="s">
        <v>191</v>
      </c>
      <c r="H203" s="140">
        <v>78.8</v>
      </c>
      <c r="I203" s="140">
        <v>0</v>
      </c>
      <c r="J203" s="140">
        <f t="shared" ref="J203:J220" si="30">ROUND(I203*H203,3)</f>
        <v>0</v>
      </c>
      <c r="K203" s="141"/>
      <c r="L203" s="28"/>
      <c r="M203" s="142" t="s">
        <v>1</v>
      </c>
      <c r="N203" s="143" t="s">
        <v>33</v>
      </c>
      <c r="O203" s="144">
        <v>0.60499999999999998</v>
      </c>
      <c r="P203" s="144">
        <f t="shared" ref="P203:P220" si="31">O203*H203</f>
        <v>47.673999999999999</v>
      </c>
      <c r="Q203" s="144">
        <v>2.1000000000000001E-4</v>
      </c>
      <c r="R203" s="144">
        <f t="shared" ref="R203:R220" si="32">Q203*H203</f>
        <v>1.6548E-2</v>
      </c>
      <c r="S203" s="144">
        <v>0</v>
      </c>
      <c r="T203" s="145">
        <f t="shared" ref="T203:T220" si="33">S203*H203</f>
        <v>0</v>
      </c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R203" s="146" t="s">
        <v>150</v>
      </c>
      <c r="AT203" s="146" t="s">
        <v>115</v>
      </c>
      <c r="AU203" s="146" t="s">
        <v>114</v>
      </c>
      <c r="AY203" s="15" t="s">
        <v>112</v>
      </c>
      <c r="BE203" s="147">
        <f t="shared" ref="BE203:BE220" si="34">IF(N203="základná",J203,0)</f>
        <v>0</v>
      </c>
      <c r="BF203" s="147">
        <f t="shared" ref="BF203:BF220" si="35">IF(N203="znížená",J203,0)</f>
        <v>0</v>
      </c>
      <c r="BG203" s="147">
        <f t="shared" ref="BG203:BG220" si="36">IF(N203="zákl. prenesená",J203,0)</f>
        <v>0</v>
      </c>
      <c r="BH203" s="147">
        <f t="shared" ref="BH203:BH220" si="37">IF(N203="zníž. prenesená",J203,0)</f>
        <v>0</v>
      </c>
      <c r="BI203" s="147">
        <f t="shared" ref="BI203:BI220" si="38">IF(N203="nulová",J203,0)</f>
        <v>0</v>
      </c>
      <c r="BJ203" s="15" t="s">
        <v>114</v>
      </c>
      <c r="BK203" s="148">
        <f t="shared" ref="BK203:BK220" si="39">ROUND(I203*H203,3)</f>
        <v>0</v>
      </c>
      <c r="BL203" s="15" t="s">
        <v>150</v>
      </c>
      <c r="BM203" s="146" t="s">
        <v>375</v>
      </c>
    </row>
    <row r="204" spans="1:65" s="2" customFormat="1" ht="14.4" customHeight="1">
      <c r="A204" s="27"/>
      <c r="B204" s="135"/>
      <c r="C204" s="149" t="s">
        <v>376</v>
      </c>
      <c r="D204" s="149" t="s">
        <v>151</v>
      </c>
      <c r="E204" s="150" t="s">
        <v>377</v>
      </c>
      <c r="F204" s="151" t="s">
        <v>378</v>
      </c>
      <c r="G204" s="152" t="s">
        <v>191</v>
      </c>
      <c r="H204" s="153">
        <v>1</v>
      </c>
      <c r="I204" s="153">
        <v>0</v>
      </c>
      <c r="J204" s="153">
        <f t="shared" si="30"/>
        <v>0</v>
      </c>
      <c r="K204" s="154"/>
      <c r="L204" s="155"/>
      <c r="M204" s="156" t="s">
        <v>1</v>
      </c>
      <c r="N204" s="157" t="s">
        <v>33</v>
      </c>
      <c r="O204" s="144">
        <v>0</v>
      </c>
      <c r="P204" s="144">
        <f t="shared" si="31"/>
        <v>0</v>
      </c>
      <c r="Q204" s="144">
        <v>0</v>
      </c>
      <c r="R204" s="144">
        <f t="shared" si="32"/>
        <v>0</v>
      </c>
      <c r="S204" s="144">
        <v>0</v>
      </c>
      <c r="T204" s="145">
        <f t="shared" si="33"/>
        <v>0</v>
      </c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R204" s="146" t="s">
        <v>222</v>
      </c>
      <c r="AT204" s="146" t="s">
        <v>151</v>
      </c>
      <c r="AU204" s="146" t="s">
        <v>114</v>
      </c>
      <c r="AY204" s="15" t="s">
        <v>112</v>
      </c>
      <c r="BE204" s="147">
        <f t="shared" si="34"/>
        <v>0</v>
      </c>
      <c r="BF204" s="147">
        <f t="shared" si="35"/>
        <v>0</v>
      </c>
      <c r="BG204" s="147">
        <f t="shared" si="36"/>
        <v>0</v>
      </c>
      <c r="BH204" s="147">
        <f t="shared" si="37"/>
        <v>0</v>
      </c>
      <c r="BI204" s="147">
        <f t="shared" si="38"/>
        <v>0</v>
      </c>
      <c r="BJ204" s="15" t="s">
        <v>114</v>
      </c>
      <c r="BK204" s="148">
        <f t="shared" si="39"/>
        <v>0</v>
      </c>
      <c r="BL204" s="15" t="s">
        <v>150</v>
      </c>
      <c r="BM204" s="146" t="s">
        <v>379</v>
      </c>
    </row>
    <row r="205" spans="1:65" s="2" customFormat="1" ht="14.4" customHeight="1">
      <c r="A205" s="27"/>
      <c r="B205" s="135"/>
      <c r="C205" s="149" t="s">
        <v>380</v>
      </c>
      <c r="D205" s="149" t="s">
        <v>151</v>
      </c>
      <c r="E205" s="150" t="s">
        <v>381</v>
      </c>
      <c r="F205" s="151" t="s">
        <v>382</v>
      </c>
      <c r="G205" s="152" t="s">
        <v>191</v>
      </c>
      <c r="H205" s="153">
        <v>1</v>
      </c>
      <c r="I205" s="153">
        <v>0</v>
      </c>
      <c r="J205" s="153">
        <f t="shared" si="30"/>
        <v>0</v>
      </c>
      <c r="K205" s="154"/>
      <c r="L205" s="155"/>
      <c r="M205" s="156" t="s">
        <v>1</v>
      </c>
      <c r="N205" s="157" t="s">
        <v>33</v>
      </c>
      <c r="O205" s="144">
        <v>0</v>
      </c>
      <c r="P205" s="144">
        <f t="shared" si="31"/>
        <v>0</v>
      </c>
      <c r="Q205" s="144">
        <v>0</v>
      </c>
      <c r="R205" s="144">
        <f t="shared" si="32"/>
        <v>0</v>
      </c>
      <c r="S205" s="144">
        <v>0</v>
      </c>
      <c r="T205" s="145">
        <f t="shared" si="33"/>
        <v>0</v>
      </c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R205" s="146" t="s">
        <v>222</v>
      </c>
      <c r="AT205" s="146" t="s">
        <v>151</v>
      </c>
      <c r="AU205" s="146" t="s">
        <v>114</v>
      </c>
      <c r="AY205" s="15" t="s">
        <v>112</v>
      </c>
      <c r="BE205" s="147">
        <f t="shared" si="34"/>
        <v>0</v>
      </c>
      <c r="BF205" s="147">
        <f t="shared" si="35"/>
        <v>0</v>
      </c>
      <c r="BG205" s="147">
        <f t="shared" si="36"/>
        <v>0</v>
      </c>
      <c r="BH205" s="147">
        <f t="shared" si="37"/>
        <v>0</v>
      </c>
      <c r="BI205" s="147">
        <f t="shared" si="38"/>
        <v>0</v>
      </c>
      <c r="BJ205" s="15" t="s">
        <v>114</v>
      </c>
      <c r="BK205" s="148">
        <f t="shared" si="39"/>
        <v>0</v>
      </c>
      <c r="BL205" s="15" t="s">
        <v>150</v>
      </c>
      <c r="BM205" s="146" t="s">
        <v>383</v>
      </c>
    </row>
    <row r="206" spans="1:65" s="2" customFormat="1" ht="14.4" customHeight="1">
      <c r="A206" s="27"/>
      <c r="B206" s="135"/>
      <c r="C206" s="149" t="s">
        <v>384</v>
      </c>
      <c r="D206" s="149" t="s">
        <v>151</v>
      </c>
      <c r="E206" s="150" t="s">
        <v>385</v>
      </c>
      <c r="F206" s="151" t="s">
        <v>386</v>
      </c>
      <c r="G206" s="152" t="s">
        <v>191</v>
      </c>
      <c r="H206" s="153">
        <v>1</v>
      </c>
      <c r="I206" s="153">
        <v>0</v>
      </c>
      <c r="J206" s="153">
        <f t="shared" si="30"/>
        <v>0</v>
      </c>
      <c r="K206" s="154"/>
      <c r="L206" s="155"/>
      <c r="M206" s="156" t="s">
        <v>1</v>
      </c>
      <c r="N206" s="157" t="s">
        <v>33</v>
      </c>
      <c r="O206" s="144">
        <v>0</v>
      </c>
      <c r="P206" s="144">
        <f t="shared" si="31"/>
        <v>0</v>
      </c>
      <c r="Q206" s="144">
        <v>0</v>
      </c>
      <c r="R206" s="144">
        <f t="shared" si="32"/>
        <v>0</v>
      </c>
      <c r="S206" s="144">
        <v>0</v>
      </c>
      <c r="T206" s="145">
        <f t="shared" si="33"/>
        <v>0</v>
      </c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R206" s="146" t="s">
        <v>222</v>
      </c>
      <c r="AT206" s="146" t="s">
        <v>151</v>
      </c>
      <c r="AU206" s="146" t="s">
        <v>114</v>
      </c>
      <c r="AY206" s="15" t="s">
        <v>112</v>
      </c>
      <c r="BE206" s="147">
        <f t="shared" si="34"/>
        <v>0</v>
      </c>
      <c r="BF206" s="147">
        <f t="shared" si="35"/>
        <v>0</v>
      </c>
      <c r="BG206" s="147">
        <f t="shared" si="36"/>
        <v>0</v>
      </c>
      <c r="BH206" s="147">
        <f t="shared" si="37"/>
        <v>0</v>
      </c>
      <c r="BI206" s="147">
        <f t="shared" si="38"/>
        <v>0</v>
      </c>
      <c r="BJ206" s="15" t="s">
        <v>114</v>
      </c>
      <c r="BK206" s="148">
        <f t="shared" si="39"/>
        <v>0</v>
      </c>
      <c r="BL206" s="15" t="s">
        <v>150</v>
      </c>
      <c r="BM206" s="146" t="s">
        <v>387</v>
      </c>
    </row>
    <row r="207" spans="1:65" s="2" customFormat="1" ht="14.4" customHeight="1">
      <c r="A207" s="27"/>
      <c r="B207" s="135"/>
      <c r="C207" s="149" t="s">
        <v>388</v>
      </c>
      <c r="D207" s="149" t="s">
        <v>151</v>
      </c>
      <c r="E207" s="150" t="s">
        <v>389</v>
      </c>
      <c r="F207" s="151" t="s">
        <v>390</v>
      </c>
      <c r="G207" s="152" t="s">
        <v>191</v>
      </c>
      <c r="H207" s="153">
        <v>1</v>
      </c>
      <c r="I207" s="153">
        <v>0</v>
      </c>
      <c r="J207" s="153">
        <f t="shared" si="30"/>
        <v>0</v>
      </c>
      <c r="K207" s="154"/>
      <c r="L207" s="155"/>
      <c r="M207" s="156" t="s">
        <v>1</v>
      </c>
      <c r="N207" s="157" t="s">
        <v>33</v>
      </c>
      <c r="O207" s="144">
        <v>0</v>
      </c>
      <c r="P207" s="144">
        <f t="shared" si="31"/>
        <v>0</v>
      </c>
      <c r="Q207" s="144">
        <v>0</v>
      </c>
      <c r="R207" s="144">
        <f t="shared" si="32"/>
        <v>0</v>
      </c>
      <c r="S207" s="144">
        <v>0</v>
      </c>
      <c r="T207" s="145">
        <f t="shared" si="33"/>
        <v>0</v>
      </c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R207" s="146" t="s">
        <v>222</v>
      </c>
      <c r="AT207" s="146" t="s">
        <v>151</v>
      </c>
      <c r="AU207" s="146" t="s">
        <v>114</v>
      </c>
      <c r="AY207" s="15" t="s">
        <v>112</v>
      </c>
      <c r="BE207" s="147">
        <f t="shared" si="34"/>
        <v>0</v>
      </c>
      <c r="BF207" s="147">
        <f t="shared" si="35"/>
        <v>0</v>
      </c>
      <c r="BG207" s="147">
        <f t="shared" si="36"/>
        <v>0</v>
      </c>
      <c r="BH207" s="147">
        <f t="shared" si="37"/>
        <v>0</v>
      </c>
      <c r="BI207" s="147">
        <f t="shared" si="38"/>
        <v>0</v>
      </c>
      <c r="BJ207" s="15" t="s">
        <v>114</v>
      </c>
      <c r="BK207" s="148">
        <f t="shared" si="39"/>
        <v>0</v>
      </c>
      <c r="BL207" s="15" t="s">
        <v>150</v>
      </c>
      <c r="BM207" s="146" t="s">
        <v>391</v>
      </c>
    </row>
    <row r="208" spans="1:65" s="2" customFormat="1" ht="14.4" customHeight="1">
      <c r="A208" s="27"/>
      <c r="B208" s="135"/>
      <c r="C208" s="149" t="s">
        <v>392</v>
      </c>
      <c r="D208" s="149" t="s">
        <v>151</v>
      </c>
      <c r="E208" s="150" t="s">
        <v>393</v>
      </c>
      <c r="F208" s="151" t="s">
        <v>394</v>
      </c>
      <c r="G208" s="152" t="s">
        <v>191</v>
      </c>
      <c r="H208" s="153">
        <v>1</v>
      </c>
      <c r="I208" s="153">
        <v>0</v>
      </c>
      <c r="J208" s="153">
        <f t="shared" si="30"/>
        <v>0</v>
      </c>
      <c r="K208" s="154"/>
      <c r="L208" s="155"/>
      <c r="M208" s="156" t="s">
        <v>1</v>
      </c>
      <c r="N208" s="157" t="s">
        <v>33</v>
      </c>
      <c r="O208" s="144">
        <v>0</v>
      </c>
      <c r="P208" s="144">
        <f t="shared" si="31"/>
        <v>0</v>
      </c>
      <c r="Q208" s="144">
        <v>0</v>
      </c>
      <c r="R208" s="144">
        <f t="shared" si="32"/>
        <v>0</v>
      </c>
      <c r="S208" s="144">
        <v>0</v>
      </c>
      <c r="T208" s="145">
        <f t="shared" si="33"/>
        <v>0</v>
      </c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R208" s="146" t="s">
        <v>222</v>
      </c>
      <c r="AT208" s="146" t="s">
        <v>151</v>
      </c>
      <c r="AU208" s="146" t="s">
        <v>114</v>
      </c>
      <c r="AY208" s="15" t="s">
        <v>112</v>
      </c>
      <c r="BE208" s="147">
        <f t="shared" si="34"/>
        <v>0</v>
      </c>
      <c r="BF208" s="147">
        <f t="shared" si="35"/>
        <v>0</v>
      </c>
      <c r="BG208" s="147">
        <f t="shared" si="36"/>
        <v>0</v>
      </c>
      <c r="BH208" s="147">
        <f t="shared" si="37"/>
        <v>0</v>
      </c>
      <c r="BI208" s="147">
        <f t="shared" si="38"/>
        <v>0</v>
      </c>
      <c r="BJ208" s="15" t="s">
        <v>114</v>
      </c>
      <c r="BK208" s="148">
        <f t="shared" si="39"/>
        <v>0</v>
      </c>
      <c r="BL208" s="15" t="s">
        <v>150</v>
      </c>
      <c r="BM208" s="146" t="s">
        <v>395</v>
      </c>
    </row>
    <row r="209" spans="1:65" s="2" customFormat="1" ht="14.4" customHeight="1">
      <c r="A209" s="27"/>
      <c r="B209" s="135"/>
      <c r="C209" s="149" t="s">
        <v>396</v>
      </c>
      <c r="D209" s="149" t="s">
        <v>151</v>
      </c>
      <c r="E209" s="150" t="s">
        <v>397</v>
      </c>
      <c r="F209" s="151" t="s">
        <v>398</v>
      </c>
      <c r="G209" s="152" t="s">
        <v>191</v>
      </c>
      <c r="H209" s="153">
        <v>1</v>
      </c>
      <c r="I209" s="153">
        <v>0</v>
      </c>
      <c r="J209" s="153">
        <f t="shared" si="30"/>
        <v>0</v>
      </c>
      <c r="K209" s="154"/>
      <c r="L209" s="155"/>
      <c r="M209" s="156" t="s">
        <v>1</v>
      </c>
      <c r="N209" s="157" t="s">
        <v>33</v>
      </c>
      <c r="O209" s="144">
        <v>0</v>
      </c>
      <c r="P209" s="144">
        <f t="shared" si="31"/>
        <v>0</v>
      </c>
      <c r="Q209" s="144">
        <v>0</v>
      </c>
      <c r="R209" s="144">
        <f t="shared" si="32"/>
        <v>0</v>
      </c>
      <c r="S209" s="144">
        <v>0</v>
      </c>
      <c r="T209" s="145">
        <f t="shared" si="33"/>
        <v>0</v>
      </c>
      <c r="U209" s="27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R209" s="146" t="s">
        <v>222</v>
      </c>
      <c r="AT209" s="146" t="s">
        <v>151</v>
      </c>
      <c r="AU209" s="146" t="s">
        <v>114</v>
      </c>
      <c r="AY209" s="15" t="s">
        <v>112</v>
      </c>
      <c r="BE209" s="147">
        <f t="shared" si="34"/>
        <v>0</v>
      </c>
      <c r="BF209" s="147">
        <f t="shared" si="35"/>
        <v>0</v>
      </c>
      <c r="BG209" s="147">
        <f t="shared" si="36"/>
        <v>0</v>
      </c>
      <c r="BH209" s="147">
        <f t="shared" si="37"/>
        <v>0</v>
      </c>
      <c r="BI209" s="147">
        <f t="shared" si="38"/>
        <v>0</v>
      </c>
      <c r="BJ209" s="15" t="s">
        <v>114</v>
      </c>
      <c r="BK209" s="148">
        <f t="shared" si="39"/>
        <v>0</v>
      </c>
      <c r="BL209" s="15" t="s">
        <v>150</v>
      </c>
      <c r="BM209" s="146" t="s">
        <v>399</v>
      </c>
    </row>
    <row r="210" spans="1:65" s="2" customFormat="1" ht="14.4" customHeight="1">
      <c r="A210" s="27"/>
      <c r="B210" s="135"/>
      <c r="C210" s="149" t="s">
        <v>400</v>
      </c>
      <c r="D210" s="149" t="s">
        <v>151</v>
      </c>
      <c r="E210" s="150" t="s">
        <v>401</v>
      </c>
      <c r="F210" s="151" t="s">
        <v>402</v>
      </c>
      <c r="G210" s="152" t="s">
        <v>191</v>
      </c>
      <c r="H210" s="153">
        <v>1</v>
      </c>
      <c r="I210" s="153">
        <v>0</v>
      </c>
      <c r="J210" s="153">
        <f t="shared" si="30"/>
        <v>0</v>
      </c>
      <c r="K210" s="154"/>
      <c r="L210" s="155"/>
      <c r="M210" s="156" t="s">
        <v>1</v>
      </c>
      <c r="N210" s="157" t="s">
        <v>33</v>
      </c>
      <c r="O210" s="144">
        <v>0</v>
      </c>
      <c r="P210" s="144">
        <f t="shared" si="31"/>
        <v>0</v>
      </c>
      <c r="Q210" s="144">
        <v>0</v>
      </c>
      <c r="R210" s="144">
        <f t="shared" si="32"/>
        <v>0</v>
      </c>
      <c r="S210" s="144">
        <v>0</v>
      </c>
      <c r="T210" s="145">
        <f t="shared" si="33"/>
        <v>0</v>
      </c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R210" s="146" t="s">
        <v>222</v>
      </c>
      <c r="AT210" s="146" t="s">
        <v>151</v>
      </c>
      <c r="AU210" s="146" t="s">
        <v>114</v>
      </c>
      <c r="AY210" s="15" t="s">
        <v>112</v>
      </c>
      <c r="BE210" s="147">
        <f t="shared" si="34"/>
        <v>0</v>
      </c>
      <c r="BF210" s="147">
        <f t="shared" si="35"/>
        <v>0</v>
      </c>
      <c r="BG210" s="147">
        <f t="shared" si="36"/>
        <v>0</v>
      </c>
      <c r="BH210" s="147">
        <f t="shared" si="37"/>
        <v>0</v>
      </c>
      <c r="BI210" s="147">
        <f t="shared" si="38"/>
        <v>0</v>
      </c>
      <c r="BJ210" s="15" t="s">
        <v>114</v>
      </c>
      <c r="BK210" s="148">
        <f t="shared" si="39"/>
        <v>0</v>
      </c>
      <c r="BL210" s="15" t="s">
        <v>150</v>
      </c>
      <c r="BM210" s="146" t="s">
        <v>403</v>
      </c>
    </row>
    <row r="211" spans="1:65" s="2" customFormat="1" ht="14.4" customHeight="1">
      <c r="A211" s="27"/>
      <c r="B211" s="135"/>
      <c r="C211" s="149" t="s">
        <v>404</v>
      </c>
      <c r="D211" s="149" t="s">
        <v>151</v>
      </c>
      <c r="E211" s="150" t="s">
        <v>405</v>
      </c>
      <c r="F211" s="151" t="s">
        <v>406</v>
      </c>
      <c r="G211" s="152" t="s">
        <v>191</v>
      </c>
      <c r="H211" s="153">
        <v>1</v>
      </c>
      <c r="I211" s="153">
        <v>0</v>
      </c>
      <c r="J211" s="153">
        <f t="shared" si="30"/>
        <v>0</v>
      </c>
      <c r="K211" s="154"/>
      <c r="L211" s="155"/>
      <c r="M211" s="156" t="s">
        <v>1</v>
      </c>
      <c r="N211" s="157" t="s">
        <v>33</v>
      </c>
      <c r="O211" s="144">
        <v>0</v>
      </c>
      <c r="P211" s="144">
        <f t="shared" si="31"/>
        <v>0</v>
      </c>
      <c r="Q211" s="144">
        <v>0</v>
      </c>
      <c r="R211" s="144">
        <f t="shared" si="32"/>
        <v>0</v>
      </c>
      <c r="S211" s="144">
        <v>0</v>
      </c>
      <c r="T211" s="145">
        <f t="shared" si="33"/>
        <v>0</v>
      </c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R211" s="146" t="s">
        <v>222</v>
      </c>
      <c r="AT211" s="146" t="s">
        <v>151</v>
      </c>
      <c r="AU211" s="146" t="s">
        <v>114</v>
      </c>
      <c r="AY211" s="15" t="s">
        <v>112</v>
      </c>
      <c r="BE211" s="147">
        <f t="shared" si="34"/>
        <v>0</v>
      </c>
      <c r="BF211" s="147">
        <f t="shared" si="35"/>
        <v>0</v>
      </c>
      <c r="BG211" s="147">
        <f t="shared" si="36"/>
        <v>0</v>
      </c>
      <c r="BH211" s="147">
        <f t="shared" si="37"/>
        <v>0</v>
      </c>
      <c r="BI211" s="147">
        <f t="shared" si="38"/>
        <v>0</v>
      </c>
      <c r="BJ211" s="15" t="s">
        <v>114</v>
      </c>
      <c r="BK211" s="148">
        <f t="shared" si="39"/>
        <v>0</v>
      </c>
      <c r="BL211" s="15" t="s">
        <v>150</v>
      </c>
      <c r="BM211" s="146" t="s">
        <v>407</v>
      </c>
    </row>
    <row r="212" spans="1:65" s="2" customFormat="1" ht="14.4" customHeight="1">
      <c r="A212" s="27"/>
      <c r="B212" s="135"/>
      <c r="C212" s="149" t="s">
        <v>408</v>
      </c>
      <c r="D212" s="149" t="s">
        <v>151</v>
      </c>
      <c r="E212" s="150" t="s">
        <v>409</v>
      </c>
      <c r="F212" s="151" t="s">
        <v>410</v>
      </c>
      <c r="G212" s="152" t="s">
        <v>191</v>
      </c>
      <c r="H212" s="153">
        <v>1</v>
      </c>
      <c r="I212" s="153">
        <v>0</v>
      </c>
      <c r="J212" s="153">
        <f t="shared" si="30"/>
        <v>0</v>
      </c>
      <c r="K212" s="154"/>
      <c r="L212" s="155"/>
      <c r="M212" s="156" t="s">
        <v>1</v>
      </c>
      <c r="N212" s="157" t="s">
        <v>33</v>
      </c>
      <c r="O212" s="144">
        <v>0</v>
      </c>
      <c r="P212" s="144">
        <f t="shared" si="31"/>
        <v>0</v>
      </c>
      <c r="Q212" s="144">
        <v>0</v>
      </c>
      <c r="R212" s="144">
        <f t="shared" si="32"/>
        <v>0</v>
      </c>
      <c r="S212" s="144">
        <v>0</v>
      </c>
      <c r="T212" s="145">
        <f t="shared" si="33"/>
        <v>0</v>
      </c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R212" s="146" t="s">
        <v>222</v>
      </c>
      <c r="AT212" s="146" t="s">
        <v>151</v>
      </c>
      <c r="AU212" s="146" t="s">
        <v>114</v>
      </c>
      <c r="AY212" s="15" t="s">
        <v>112</v>
      </c>
      <c r="BE212" s="147">
        <f t="shared" si="34"/>
        <v>0</v>
      </c>
      <c r="BF212" s="147">
        <f t="shared" si="35"/>
        <v>0</v>
      </c>
      <c r="BG212" s="147">
        <f t="shared" si="36"/>
        <v>0</v>
      </c>
      <c r="BH212" s="147">
        <f t="shared" si="37"/>
        <v>0</v>
      </c>
      <c r="BI212" s="147">
        <f t="shared" si="38"/>
        <v>0</v>
      </c>
      <c r="BJ212" s="15" t="s">
        <v>114</v>
      </c>
      <c r="BK212" s="148">
        <f t="shared" si="39"/>
        <v>0</v>
      </c>
      <c r="BL212" s="15" t="s">
        <v>150</v>
      </c>
      <c r="BM212" s="146" t="s">
        <v>411</v>
      </c>
    </row>
    <row r="213" spans="1:65" s="2" customFormat="1" ht="14.4" customHeight="1">
      <c r="A213" s="27"/>
      <c r="B213" s="135"/>
      <c r="C213" s="149" t="s">
        <v>412</v>
      </c>
      <c r="D213" s="149" t="s">
        <v>151</v>
      </c>
      <c r="E213" s="150" t="s">
        <v>413</v>
      </c>
      <c r="F213" s="151" t="s">
        <v>414</v>
      </c>
      <c r="G213" s="152" t="s">
        <v>191</v>
      </c>
      <c r="H213" s="153">
        <v>1</v>
      </c>
      <c r="I213" s="153">
        <v>0</v>
      </c>
      <c r="J213" s="153">
        <f t="shared" si="30"/>
        <v>0</v>
      </c>
      <c r="K213" s="154"/>
      <c r="L213" s="155"/>
      <c r="M213" s="156" t="s">
        <v>1</v>
      </c>
      <c r="N213" s="157" t="s">
        <v>33</v>
      </c>
      <c r="O213" s="144">
        <v>0</v>
      </c>
      <c r="P213" s="144">
        <f t="shared" si="31"/>
        <v>0</v>
      </c>
      <c r="Q213" s="144">
        <v>0</v>
      </c>
      <c r="R213" s="144">
        <f t="shared" si="32"/>
        <v>0</v>
      </c>
      <c r="S213" s="144">
        <v>0</v>
      </c>
      <c r="T213" s="145">
        <f t="shared" si="33"/>
        <v>0</v>
      </c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R213" s="146" t="s">
        <v>222</v>
      </c>
      <c r="AT213" s="146" t="s">
        <v>151</v>
      </c>
      <c r="AU213" s="146" t="s">
        <v>114</v>
      </c>
      <c r="AY213" s="15" t="s">
        <v>112</v>
      </c>
      <c r="BE213" s="147">
        <f t="shared" si="34"/>
        <v>0</v>
      </c>
      <c r="BF213" s="147">
        <f t="shared" si="35"/>
        <v>0</v>
      </c>
      <c r="BG213" s="147">
        <f t="shared" si="36"/>
        <v>0</v>
      </c>
      <c r="BH213" s="147">
        <f t="shared" si="37"/>
        <v>0</v>
      </c>
      <c r="BI213" s="147">
        <f t="shared" si="38"/>
        <v>0</v>
      </c>
      <c r="BJ213" s="15" t="s">
        <v>114</v>
      </c>
      <c r="BK213" s="148">
        <f t="shared" si="39"/>
        <v>0</v>
      </c>
      <c r="BL213" s="15" t="s">
        <v>150</v>
      </c>
      <c r="BM213" s="146" t="s">
        <v>415</v>
      </c>
    </row>
    <row r="214" spans="1:65" s="2" customFormat="1" ht="14.4" customHeight="1">
      <c r="A214" s="27"/>
      <c r="B214" s="135"/>
      <c r="C214" s="149" t="s">
        <v>416</v>
      </c>
      <c r="D214" s="149" t="s">
        <v>151</v>
      </c>
      <c r="E214" s="150" t="s">
        <v>417</v>
      </c>
      <c r="F214" s="151" t="s">
        <v>418</v>
      </c>
      <c r="G214" s="152" t="s">
        <v>191</v>
      </c>
      <c r="H214" s="153">
        <v>1</v>
      </c>
      <c r="I214" s="153">
        <v>0</v>
      </c>
      <c r="J214" s="153">
        <f t="shared" si="30"/>
        <v>0</v>
      </c>
      <c r="K214" s="154"/>
      <c r="L214" s="155"/>
      <c r="M214" s="156" t="s">
        <v>1</v>
      </c>
      <c r="N214" s="157" t="s">
        <v>33</v>
      </c>
      <c r="O214" s="144">
        <v>0</v>
      </c>
      <c r="P214" s="144">
        <f t="shared" si="31"/>
        <v>0</v>
      </c>
      <c r="Q214" s="144">
        <v>0</v>
      </c>
      <c r="R214" s="144">
        <f t="shared" si="32"/>
        <v>0</v>
      </c>
      <c r="S214" s="144">
        <v>0</v>
      </c>
      <c r="T214" s="145">
        <f t="shared" si="33"/>
        <v>0</v>
      </c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R214" s="146" t="s">
        <v>222</v>
      </c>
      <c r="AT214" s="146" t="s">
        <v>151</v>
      </c>
      <c r="AU214" s="146" t="s">
        <v>114</v>
      </c>
      <c r="AY214" s="15" t="s">
        <v>112</v>
      </c>
      <c r="BE214" s="147">
        <f t="shared" si="34"/>
        <v>0</v>
      </c>
      <c r="BF214" s="147">
        <f t="shared" si="35"/>
        <v>0</v>
      </c>
      <c r="BG214" s="147">
        <f t="shared" si="36"/>
        <v>0</v>
      </c>
      <c r="BH214" s="147">
        <f t="shared" si="37"/>
        <v>0</v>
      </c>
      <c r="BI214" s="147">
        <f t="shared" si="38"/>
        <v>0</v>
      </c>
      <c r="BJ214" s="15" t="s">
        <v>114</v>
      </c>
      <c r="BK214" s="148">
        <f t="shared" si="39"/>
        <v>0</v>
      </c>
      <c r="BL214" s="15" t="s">
        <v>150</v>
      </c>
      <c r="BM214" s="146" t="s">
        <v>419</v>
      </c>
    </row>
    <row r="215" spans="1:65" s="2" customFormat="1" ht="14.4" customHeight="1">
      <c r="A215" s="27"/>
      <c r="B215" s="135"/>
      <c r="C215" s="149" t="s">
        <v>420</v>
      </c>
      <c r="D215" s="149" t="s">
        <v>151</v>
      </c>
      <c r="E215" s="150" t="s">
        <v>421</v>
      </c>
      <c r="F215" s="151" t="s">
        <v>422</v>
      </c>
      <c r="G215" s="152" t="s">
        <v>191</v>
      </c>
      <c r="H215" s="153">
        <v>1</v>
      </c>
      <c r="I215" s="153">
        <v>0</v>
      </c>
      <c r="J215" s="153">
        <f t="shared" si="30"/>
        <v>0</v>
      </c>
      <c r="K215" s="154"/>
      <c r="L215" s="155"/>
      <c r="M215" s="156" t="s">
        <v>1</v>
      </c>
      <c r="N215" s="157" t="s">
        <v>33</v>
      </c>
      <c r="O215" s="144">
        <v>0</v>
      </c>
      <c r="P215" s="144">
        <f t="shared" si="31"/>
        <v>0</v>
      </c>
      <c r="Q215" s="144">
        <v>0</v>
      </c>
      <c r="R215" s="144">
        <f t="shared" si="32"/>
        <v>0</v>
      </c>
      <c r="S215" s="144">
        <v>0</v>
      </c>
      <c r="T215" s="145">
        <f t="shared" si="33"/>
        <v>0</v>
      </c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R215" s="146" t="s">
        <v>222</v>
      </c>
      <c r="AT215" s="146" t="s">
        <v>151</v>
      </c>
      <c r="AU215" s="146" t="s">
        <v>114</v>
      </c>
      <c r="AY215" s="15" t="s">
        <v>112</v>
      </c>
      <c r="BE215" s="147">
        <f t="shared" si="34"/>
        <v>0</v>
      </c>
      <c r="BF215" s="147">
        <f t="shared" si="35"/>
        <v>0</v>
      </c>
      <c r="BG215" s="147">
        <f t="shared" si="36"/>
        <v>0</v>
      </c>
      <c r="BH215" s="147">
        <f t="shared" si="37"/>
        <v>0</v>
      </c>
      <c r="BI215" s="147">
        <f t="shared" si="38"/>
        <v>0</v>
      </c>
      <c r="BJ215" s="15" t="s">
        <v>114</v>
      </c>
      <c r="BK215" s="148">
        <f t="shared" si="39"/>
        <v>0</v>
      </c>
      <c r="BL215" s="15" t="s">
        <v>150</v>
      </c>
      <c r="BM215" s="146" t="s">
        <v>423</v>
      </c>
    </row>
    <row r="216" spans="1:65" s="2" customFormat="1" ht="14.4" customHeight="1">
      <c r="A216" s="27"/>
      <c r="B216" s="135"/>
      <c r="C216" s="136" t="s">
        <v>424</v>
      </c>
      <c r="D216" s="136" t="s">
        <v>115</v>
      </c>
      <c r="E216" s="137" t="s">
        <v>425</v>
      </c>
      <c r="F216" s="138" t="s">
        <v>426</v>
      </c>
      <c r="G216" s="139" t="s">
        <v>177</v>
      </c>
      <c r="H216" s="140">
        <v>11</v>
      </c>
      <c r="I216" s="140">
        <v>0</v>
      </c>
      <c r="J216" s="140">
        <f t="shared" si="30"/>
        <v>0</v>
      </c>
      <c r="K216" s="141"/>
      <c r="L216" s="28"/>
      <c r="M216" s="142" t="s">
        <v>1</v>
      </c>
      <c r="N216" s="143" t="s">
        <v>33</v>
      </c>
      <c r="O216" s="144">
        <v>0</v>
      </c>
      <c r="P216" s="144">
        <f t="shared" si="31"/>
        <v>0</v>
      </c>
      <c r="Q216" s="144">
        <v>0</v>
      </c>
      <c r="R216" s="144">
        <f t="shared" si="32"/>
        <v>0</v>
      </c>
      <c r="S216" s="144">
        <v>0</v>
      </c>
      <c r="T216" s="145">
        <f t="shared" si="33"/>
        <v>0</v>
      </c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R216" s="146" t="s">
        <v>150</v>
      </c>
      <c r="AT216" s="146" t="s">
        <v>115</v>
      </c>
      <c r="AU216" s="146" t="s">
        <v>114</v>
      </c>
      <c r="AY216" s="15" t="s">
        <v>112</v>
      </c>
      <c r="BE216" s="147">
        <f t="shared" si="34"/>
        <v>0</v>
      </c>
      <c r="BF216" s="147">
        <f t="shared" si="35"/>
        <v>0</v>
      </c>
      <c r="BG216" s="147">
        <f t="shared" si="36"/>
        <v>0</v>
      </c>
      <c r="BH216" s="147">
        <f t="shared" si="37"/>
        <v>0</v>
      </c>
      <c r="BI216" s="147">
        <f t="shared" si="38"/>
        <v>0</v>
      </c>
      <c r="BJ216" s="15" t="s">
        <v>114</v>
      </c>
      <c r="BK216" s="148">
        <f t="shared" si="39"/>
        <v>0</v>
      </c>
      <c r="BL216" s="15" t="s">
        <v>150</v>
      </c>
      <c r="BM216" s="146" t="s">
        <v>427</v>
      </c>
    </row>
    <row r="217" spans="1:65" s="2" customFormat="1" ht="14.4" customHeight="1">
      <c r="A217" s="27"/>
      <c r="B217" s="135"/>
      <c r="C217" s="149" t="s">
        <v>428</v>
      </c>
      <c r="D217" s="149" t="s">
        <v>151</v>
      </c>
      <c r="E217" s="150" t="s">
        <v>429</v>
      </c>
      <c r="F217" s="151" t="s">
        <v>430</v>
      </c>
      <c r="G217" s="152" t="s">
        <v>191</v>
      </c>
      <c r="H217" s="153">
        <v>1</v>
      </c>
      <c r="I217" s="153">
        <v>0</v>
      </c>
      <c r="J217" s="153">
        <f t="shared" si="30"/>
        <v>0</v>
      </c>
      <c r="K217" s="154"/>
      <c r="L217" s="155"/>
      <c r="M217" s="156" t="s">
        <v>1</v>
      </c>
      <c r="N217" s="157" t="s">
        <v>33</v>
      </c>
      <c r="O217" s="144">
        <v>0</v>
      </c>
      <c r="P217" s="144">
        <f t="shared" si="31"/>
        <v>0</v>
      </c>
      <c r="Q217" s="144">
        <v>0</v>
      </c>
      <c r="R217" s="144">
        <f t="shared" si="32"/>
        <v>0</v>
      </c>
      <c r="S217" s="144">
        <v>0</v>
      </c>
      <c r="T217" s="145">
        <f t="shared" si="33"/>
        <v>0</v>
      </c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R217" s="146" t="s">
        <v>222</v>
      </c>
      <c r="AT217" s="146" t="s">
        <v>151</v>
      </c>
      <c r="AU217" s="146" t="s">
        <v>114</v>
      </c>
      <c r="AY217" s="15" t="s">
        <v>112</v>
      </c>
      <c r="BE217" s="147">
        <f t="shared" si="34"/>
        <v>0</v>
      </c>
      <c r="BF217" s="147">
        <f t="shared" si="35"/>
        <v>0</v>
      </c>
      <c r="BG217" s="147">
        <f t="shared" si="36"/>
        <v>0</v>
      </c>
      <c r="BH217" s="147">
        <f t="shared" si="37"/>
        <v>0</v>
      </c>
      <c r="BI217" s="147">
        <f t="shared" si="38"/>
        <v>0</v>
      </c>
      <c r="BJ217" s="15" t="s">
        <v>114</v>
      </c>
      <c r="BK217" s="148">
        <f t="shared" si="39"/>
        <v>0</v>
      </c>
      <c r="BL217" s="15" t="s">
        <v>150</v>
      </c>
      <c r="BM217" s="146" t="s">
        <v>431</v>
      </c>
    </row>
    <row r="218" spans="1:65" s="2" customFormat="1" ht="14.4" customHeight="1">
      <c r="A218" s="27"/>
      <c r="B218" s="135"/>
      <c r="C218" s="149" t="s">
        <v>432</v>
      </c>
      <c r="D218" s="149" t="s">
        <v>151</v>
      </c>
      <c r="E218" s="150" t="s">
        <v>433</v>
      </c>
      <c r="F218" s="151" t="s">
        <v>434</v>
      </c>
      <c r="G218" s="152" t="s">
        <v>191</v>
      </c>
      <c r="H218" s="153">
        <v>1</v>
      </c>
      <c r="I218" s="153">
        <v>0</v>
      </c>
      <c r="J218" s="153">
        <f t="shared" si="30"/>
        <v>0</v>
      </c>
      <c r="K218" s="154"/>
      <c r="L218" s="155"/>
      <c r="M218" s="156" t="s">
        <v>1</v>
      </c>
      <c r="N218" s="157" t="s">
        <v>33</v>
      </c>
      <c r="O218" s="144">
        <v>0</v>
      </c>
      <c r="P218" s="144">
        <f t="shared" si="31"/>
        <v>0</v>
      </c>
      <c r="Q218" s="144">
        <v>0</v>
      </c>
      <c r="R218" s="144">
        <f t="shared" si="32"/>
        <v>0</v>
      </c>
      <c r="S218" s="144">
        <v>0</v>
      </c>
      <c r="T218" s="145">
        <f t="shared" si="33"/>
        <v>0</v>
      </c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R218" s="146" t="s">
        <v>222</v>
      </c>
      <c r="AT218" s="146" t="s">
        <v>151</v>
      </c>
      <c r="AU218" s="146" t="s">
        <v>114</v>
      </c>
      <c r="AY218" s="15" t="s">
        <v>112</v>
      </c>
      <c r="BE218" s="147">
        <f t="shared" si="34"/>
        <v>0</v>
      </c>
      <c r="BF218" s="147">
        <f t="shared" si="35"/>
        <v>0</v>
      </c>
      <c r="BG218" s="147">
        <f t="shared" si="36"/>
        <v>0</v>
      </c>
      <c r="BH218" s="147">
        <f t="shared" si="37"/>
        <v>0</v>
      </c>
      <c r="BI218" s="147">
        <f t="shared" si="38"/>
        <v>0</v>
      </c>
      <c r="BJ218" s="15" t="s">
        <v>114</v>
      </c>
      <c r="BK218" s="148">
        <f t="shared" si="39"/>
        <v>0</v>
      </c>
      <c r="BL218" s="15" t="s">
        <v>150</v>
      </c>
      <c r="BM218" s="146" t="s">
        <v>435</v>
      </c>
    </row>
    <row r="219" spans="1:65" s="2" customFormat="1" ht="24.15" customHeight="1">
      <c r="A219" s="27"/>
      <c r="B219" s="135"/>
      <c r="C219" s="136" t="s">
        <v>301</v>
      </c>
      <c r="D219" s="136" t="s">
        <v>115</v>
      </c>
      <c r="E219" s="137" t="s">
        <v>436</v>
      </c>
      <c r="F219" s="138" t="s">
        <v>456</v>
      </c>
      <c r="G219" s="139" t="s">
        <v>191</v>
      </c>
      <c r="H219" s="140">
        <v>1</v>
      </c>
      <c r="I219" s="140">
        <v>0</v>
      </c>
      <c r="J219" s="140">
        <f t="shared" si="30"/>
        <v>0</v>
      </c>
      <c r="K219" s="141"/>
      <c r="L219" s="28"/>
      <c r="M219" s="142" t="s">
        <v>1</v>
      </c>
      <c r="N219" s="143" t="s">
        <v>33</v>
      </c>
      <c r="O219" s="144">
        <v>0</v>
      </c>
      <c r="P219" s="144">
        <f t="shared" si="31"/>
        <v>0</v>
      </c>
      <c r="Q219" s="144">
        <v>0</v>
      </c>
      <c r="R219" s="144">
        <f t="shared" si="32"/>
        <v>0</v>
      </c>
      <c r="S219" s="144">
        <v>0</v>
      </c>
      <c r="T219" s="145">
        <f t="shared" si="33"/>
        <v>0</v>
      </c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R219" s="146" t="s">
        <v>150</v>
      </c>
      <c r="AT219" s="146" t="s">
        <v>115</v>
      </c>
      <c r="AU219" s="146" t="s">
        <v>114</v>
      </c>
      <c r="AY219" s="15" t="s">
        <v>112</v>
      </c>
      <c r="BE219" s="147">
        <f t="shared" si="34"/>
        <v>0</v>
      </c>
      <c r="BF219" s="147">
        <f t="shared" si="35"/>
        <v>0</v>
      </c>
      <c r="BG219" s="147">
        <f t="shared" si="36"/>
        <v>0</v>
      </c>
      <c r="BH219" s="147">
        <f t="shared" si="37"/>
        <v>0</v>
      </c>
      <c r="BI219" s="147">
        <f t="shared" si="38"/>
        <v>0</v>
      </c>
      <c r="BJ219" s="15" t="s">
        <v>114</v>
      </c>
      <c r="BK219" s="148">
        <f t="shared" si="39"/>
        <v>0</v>
      </c>
      <c r="BL219" s="15" t="s">
        <v>150</v>
      </c>
      <c r="BM219" s="146" t="s">
        <v>437</v>
      </c>
    </row>
    <row r="220" spans="1:65" s="2" customFormat="1" ht="24.15" customHeight="1">
      <c r="A220" s="27"/>
      <c r="B220" s="135"/>
      <c r="C220" s="136" t="s">
        <v>438</v>
      </c>
      <c r="D220" s="136" t="s">
        <v>115</v>
      </c>
      <c r="E220" s="137" t="s">
        <v>439</v>
      </c>
      <c r="F220" s="138" t="s">
        <v>440</v>
      </c>
      <c r="G220" s="139" t="s">
        <v>341</v>
      </c>
      <c r="H220" s="140">
        <v>65.381</v>
      </c>
      <c r="I220" s="140">
        <v>0</v>
      </c>
      <c r="J220" s="140">
        <f t="shared" si="30"/>
        <v>0</v>
      </c>
      <c r="K220" s="141"/>
      <c r="L220" s="28"/>
      <c r="M220" s="142" t="s">
        <v>1</v>
      </c>
      <c r="N220" s="143" t="s">
        <v>33</v>
      </c>
      <c r="O220" s="144">
        <v>0</v>
      </c>
      <c r="P220" s="144">
        <f t="shared" si="31"/>
        <v>0</v>
      </c>
      <c r="Q220" s="144">
        <v>0</v>
      </c>
      <c r="R220" s="144">
        <f t="shared" si="32"/>
        <v>0</v>
      </c>
      <c r="S220" s="144">
        <v>0</v>
      </c>
      <c r="T220" s="145">
        <f t="shared" si="33"/>
        <v>0</v>
      </c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R220" s="146" t="s">
        <v>150</v>
      </c>
      <c r="AT220" s="146" t="s">
        <v>115</v>
      </c>
      <c r="AU220" s="146" t="s">
        <v>114</v>
      </c>
      <c r="AY220" s="15" t="s">
        <v>112</v>
      </c>
      <c r="BE220" s="147">
        <f t="shared" si="34"/>
        <v>0</v>
      </c>
      <c r="BF220" s="147">
        <f t="shared" si="35"/>
        <v>0</v>
      </c>
      <c r="BG220" s="147">
        <f t="shared" si="36"/>
        <v>0</v>
      </c>
      <c r="BH220" s="147">
        <f t="shared" si="37"/>
        <v>0</v>
      </c>
      <c r="BI220" s="147">
        <f t="shared" si="38"/>
        <v>0</v>
      </c>
      <c r="BJ220" s="15" t="s">
        <v>114</v>
      </c>
      <c r="BK220" s="148">
        <f t="shared" si="39"/>
        <v>0</v>
      </c>
      <c r="BL220" s="15" t="s">
        <v>150</v>
      </c>
      <c r="BM220" s="146" t="s">
        <v>441</v>
      </c>
    </row>
    <row r="221" spans="1:65" s="12" customFormat="1" ht="22.95" customHeight="1">
      <c r="B221" s="123"/>
      <c r="D221" s="124" t="s">
        <v>66</v>
      </c>
      <c r="E221" s="133" t="s">
        <v>442</v>
      </c>
      <c r="F221" s="133" t="s">
        <v>443</v>
      </c>
      <c r="J221" s="134">
        <f>BK221</f>
        <v>0</v>
      </c>
      <c r="L221" s="123"/>
      <c r="M221" s="127"/>
      <c r="N221" s="128"/>
      <c r="O221" s="128"/>
      <c r="P221" s="129">
        <f>P222</f>
        <v>0</v>
      </c>
      <c r="Q221" s="128"/>
      <c r="R221" s="129">
        <f>R222</f>
        <v>0</v>
      </c>
      <c r="S221" s="128"/>
      <c r="T221" s="130">
        <f>T222</f>
        <v>0</v>
      </c>
      <c r="AR221" s="124" t="s">
        <v>114</v>
      </c>
      <c r="AT221" s="131" t="s">
        <v>66</v>
      </c>
      <c r="AU221" s="131" t="s">
        <v>75</v>
      </c>
      <c r="AY221" s="124" t="s">
        <v>112</v>
      </c>
      <c r="BK221" s="132">
        <f>BK222</f>
        <v>0</v>
      </c>
    </row>
    <row r="222" spans="1:65" s="2" customFormat="1" ht="24.15" customHeight="1">
      <c r="A222" s="27"/>
      <c r="B222" s="135"/>
      <c r="C222" s="136" t="s">
        <v>444</v>
      </c>
      <c r="D222" s="136" t="s">
        <v>115</v>
      </c>
      <c r="E222" s="137" t="s">
        <v>445</v>
      </c>
      <c r="F222" s="138" t="s">
        <v>446</v>
      </c>
      <c r="G222" s="139" t="s">
        <v>167</v>
      </c>
      <c r="H222" s="140">
        <v>64</v>
      </c>
      <c r="I222" s="140">
        <v>0</v>
      </c>
      <c r="J222" s="140">
        <f>ROUND(I222*H222,3)</f>
        <v>0</v>
      </c>
      <c r="K222" s="141"/>
      <c r="L222" s="28"/>
      <c r="M222" s="142" t="s">
        <v>1</v>
      </c>
      <c r="N222" s="143" t="s">
        <v>33</v>
      </c>
      <c r="O222" s="144">
        <v>0</v>
      </c>
      <c r="P222" s="144">
        <f>O222*H222</f>
        <v>0</v>
      </c>
      <c r="Q222" s="144">
        <v>0</v>
      </c>
      <c r="R222" s="144">
        <f>Q222*H222</f>
        <v>0</v>
      </c>
      <c r="S222" s="144">
        <v>0</v>
      </c>
      <c r="T222" s="145">
        <f>S222*H222</f>
        <v>0</v>
      </c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R222" s="146" t="s">
        <v>150</v>
      </c>
      <c r="AT222" s="146" t="s">
        <v>115</v>
      </c>
      <c r="AU222" s="146" t="s">
        <v>114</v>
      </c>
      <c r="AY222" s="15" t="s">
        <v>112</v>
      </c>
      <c r="BE222" s="147">
        <f>IF(N222="základná",J222,0)</f>
        <v>0</v>
      </c>
      <c r="BF222" s="147">
        <f>IF(N222="znížená",J222,0)</f>
        <v>0</v>
      </c>
      <c r="BG222" s="147">
        <f>IF(N222="zákl. prenesená",J222,0)</f>
        <v>0</v>
      </c>
      <c r="BH222" s="147">
        <f>IF(N222="zníž. prenesená",J222,0)</f>
        <v>0</v>
      </c>
      <c r="BI222" s="147">
        <f>IF(N222="nulová",J222,0)</f>
        <v>0</v>
      </c>
      <c r="BJ222" s="15" t="s">
        <v>114</v>
      </c>
      <c r="BK222" s="148">
        <f>ROUND(I222*H222,3)</f>
        <v>0</v>
      </c>
      <c r="BL222" s="15" t="s">
        <v>150</v>
      </c>
      <c r="BM222" s="146" t="s">
        <v>447</v>
      </c>
    </row>
    <row r="223" spans="1:65" s="12" customFormat="1" ht="25.95" customHeight="1">
      <c r="B223" s="123"/>
      <c r="D223" s="124" t="s">
        <v>66</v>
      </c>
      <c r="E223" s="125" t="s">
        <v>151</v>
      </c>
      <c r="F223" s="125" t="s">
        <v>448</v>
      </c>
      <c r="J223" s="126">
        <f>BK223</f>
        <v>0</v>
      </c>
      <c r="L223" s="123"/>
      <c r="M223" s="127"/>
      <c r="N223" s="128"/>
      <c r="O223" s="128"/>
      <c r="P223" s="129">
        <f>P224</f>
        <v>0</v>
      </c>
      <c r="Q223" s="128"/>
      <c r="R223" s="129">
        <f>R224</f>
        <v>0</v>
      </c>
      <c r="S223" s="128"/>
      <c r="T223" s="130">
        <f>T224</f>
        <v>0</v>
      </c>
      <c r="AR223" s="124" t="s">
        <v>121</v>
      </c>
      <c r="AT223" s="131" t="s">
        <v>66</v>
      </c>
      <c r="AU223" s="131" t="s">
        <v>67</v>
      </c>
      <c r="AY223" s="124" t="s">
        <v>112</v>
      </c>
      <c r="BK223" s="132">
        <f>BK224</f>
        <v>0</v>
      </c>
    </row>
    <row r="224" spans="1:65" s="12" customFormat="1" ht="22.95" customHeight="1">
      <c r="B224" s="123"/>
      <c r="D224" s="124" t="s">
        <v>66</v>
      </c>
      <c r="E224" s="133" t="s">
        <v>449</v>
      </c>
      <c r="F224" s="133" t="s">
        <v>450</v>
      </c>
      <c r="J224" s="134">
        <f>BK224</f>
        <v>0</v>
      </c>
      <c r="L224" s="123"/>
      <c r="M224" s="127"/>
      <c r="N224" s="128"/>
      <c r="O224" s="128"/>
      <c r="P224" s="129">
        <f>P225</f>
        <v>0</v>
      </c>
      <c r="Q224" s="128"/>
      <c r="R224" s="129">
        <f>R225</f>
        <v>0</v>
      </c>
      <c r="S224" s="128"/>
      <c r="T224" s="130">
        <f>T225</f>
        <v>0</v>
      </c>
      <c r="AR224" s="124" t="s">
        <v>121</v>
      </c>
      <c r="AT224" s="131" t="s">
        <v>66</v>
      </c>
      <c r="AU224" s="131" t="s">
        <v>75</v>
      </c>
      <c r="AY224" s="124" t="s">
        <v>112</v>
      </c>
      <c r="BK224" s="132">
        <f>BK225</f>
        <v>0</v>
      </c>
    </row>
    <row r="225" spans="1:65" s="2" customFormat="1" ht="14.4" customHeight="1">
      <c r="A225" s="27"/>
      <c r="B225" s="135"/>
      <c r="C225" s="136" t="s">
        <v>451</v>
      </c>
      <c r="D225" s="136" t="s">
        <v>115</v>
      </c>
      <c r="E225" s="137" t="s">
        <v>452</v>
      </c>
      <c r="F225" s="138" t="s">
        <v>453</v>
      </c>
      <c r="G225" s="139" t="s">
        <v>454</v>
      </c>
      <c r="H225" s="140">
        <v>1</v>
      </c>
      <c r="I225" s="140">
        <v>0</v>
      </c>
      <c r="J225" s="140">
        <f>ROUND(I225*H225,3)</f>
        <v>0</v>
      </c>
      <c r="K225" s="141"/>
      <c r="L225" s="28"/>
      <c r="M225" s="166" t="s">
        <v>1</v>
      </c>
      <c r="N225" s="167" t="s">
        <v>33</v>
      </c>
      <c r="O225" s="168">
        <v>0</v>
      </c>
      <c r="P225" s="168">
        <f>O225*H225</f>
        <v>0</v>
      </c>
      <c r="Q225" s="168">
        <v>0</v>
      </c>
      <c r="R225" s="168">
        <f>Q225*H225</f>
        <v>0</v>
      </c>
      <c r="S225" s="168">
        <v>0</v>
      </c>
      <c r="T225" s="169">
        <f>S225*H225</f>
        <v>0</v>
      </c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R225" s="146" t="s">
        <v>366</v>
      </c>
      <c r="AT225" s="146" t="s">
        <v>115</v>
      </c>
      <c r="AU225" s="146" t="s">
        <v>114</v>
      </c>
      <c r="AY225" s="15" t="s">
        <v>112</v>
      </c>
      <c r="BE225" s="147">
        <f>IF(N225="základná",J225,0)</f>
        <v>0</v>
      </c>
      <c r="BF225" s="147">
        <f>IF(N225="znížená",J225,0)</f>
        <v>0</v>
      </c>
      <c r="BG225" s="147">
        <f>IF(N225="zákl. prenesená",J225,0)</f>
        <v>0</v>
      </c>
      <c r="BH225" s="147">
        <f>IF(N225="zníž. prenesená",J225,0)</f>
        <v>0</v>
      </c>
      <c r="BI225" s="147">
        <f>IF(N225="nulová",J225,0)</f>
        <v>0</v>
      </c>
      <c r="BJ225" s="15" t="s">
        <v>114</v>
      </c>
      <c r="BK225" s="148">
        <f>ROUND(I225*H225,3)</f>
        <v>0</v>
      </c>
      <c r="BL225" s="15" t="s">
        <v>366</v>
      </c>
      <c r="BM225" s="146" t="s">
        <v>455</v>
      </c>
    </row>
    <row r="226" spans="1:65" s="2" customFormat="1" ht="6.9" customHeight="1">
      <c r="A226" s="27"/>
      <c r="B226" s="42"/>
      <c r="C226" s="43"/>
      <c r="D226" s="43"/>
      <c r="E226" s="43"/>
      <c r="F226" s="43"/>
      <c r="G226" s="43"/>
      <c r="H226" s="43"/>
      <c r="I226" s="43"/>
      <c r="J226" s="43"/>
      <c r="K226" s="43"/>
      <c r="L226" s="28"/>
      <c r="M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</row>
  </sheetData>
  <autoFilter ref="C129:K225"/>
  <mergeCells count="8">
    <mergeCell ref="E120:H120"/>
    <mergeCell ref="E122:H122"/>
    <mergeCell ref="L2:V2"/>
    <mergeCell ref="E7:H7"/>
    <mergeCell ref="E9:H9"/>
    <mergeCell ref="E27:H27"/>
    <mergeCell ref="E85:H85"/>
    <mergeCell ref="E87:H87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2</vt:i4>
      </vt:variant>
      <vt:variant>
        <vt:lpstr>Pomenované rozsahy</vt:lpstr>
      </vt:variant>
      <vt:variant>
        <vt:i4>4</vt:i4>
      </vt:variant>
    </vt:vector>
  </HeadingPairs>
  <TitlesOfParts>
    <vt:vector size="6" baseType="lpstr">
      <vt:lpstr>Rekapitulácia stavby</vt:lpstr>
      <vt:lpstr>SO 01 - SO-01 Hasičská zb...</vt:lpstr>
      <vt:lpstr>'Rekapitulácia stavby'!Názvy_tlače</vt:lpstr>
      <vt:lpstr>'SO 01 - SO-01 Hasičská zb...'!Názvy_tlače</vt:lpstr>
      <vt:lpstr>'Rekapitulácia stavby'!Oblasť_tlače</vt:lpstr>
      <vt:lpstr>'SO 01 - SO-01 Hasičská zb...'!Oblasť_tlače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PC59\knauerova</dc:creator>
  <cp:lastModifiedBy>eigos</cp:lastModifiedBy>
  <dcterms:created xsi:type="dcterms:W3CDTF">2021-08-31T17:56:23Z</dcterms:created>
  <dcterms:modified xsi:type="dcterms:W3CDTF">2022-03-16T12:52:21Z</dcterms:modified>
</cp:coreProperties>
</file>